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SELOG\B. CPL - 2024\A. Licitações\PREGÃO\90002-2024 - Serviços de suporte TIC\1. Peças\"/>
    </mc:Choice>
  </mc:AlternateContent>
  <xr:revisionPtr revIDLastSave="0" documentId="13_ncr:1_{491C86A0-5F78-47A5-9C06-81436DAADC7B}" xr6:coauthVersionLast="47" xr6:coauthVersionMax="47" xr10:uidLastSave="{00000000-0000-0000-0000-000000000000}"/>
  <bookViews>
    <workbookView xWindow="-28890" yWindow="-90" windowWidth="28980" windowHeight="15780" tabRatio="914" firstSheet="2" activeTab="3" xr2:uid="{00000000-000D-0000-FFFF-FFFF00000000}"/>
  </bookViews>
  <sheets>
    <sheet name="Instruções_de_preenchimento" sheetId="2" state="hidden" r:id="rId1"/>
    <sheet name="Dados da empresa" sheetId="37" r:id="rId2"/>
    <sheet name="PROPOSTA GLOBAL" sheetId="46" r:id="rId3"/>
    <sheet name="Planilha CFP - NÍVEIS 2 e 3" sheetId="45" r:id="rId4"/>
    <sheet name="Detalhamento Fator K - N2 e N3" sheetId="47" r:id="rId5"/>
    <sheet name="Uniformes" sheetId="11" state="hidden" r:id="rId6"/>
    <sheet name="área" sheetId="12" state="hidden" r:id="rId7"/>
    <sheet name="Equip_limpeza" sheetId="15" state="hidden" r:id="rId8"/>
    <sheet name="Equip_lavador" sheetId="16" state="hidden" r:id="rId9"/>
  </sheets>
  <definedNames>
    <definedName name="_xlnm.Print_Area" localSheetId="1">'Dados da empresa'!$A$1:$F$33</definedName>
    <definedName name="_xlnm.Print_Area" localSheetId="7">Equip_limpeza!$A$1:$U$64</definedName>
    <definedName name="_xlnm.Print_Area" localSheetId="2">'PROPOSTA GLOBAL'!$A$1:$H$36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45" l="1"/>
  <c r="F10" i="45"/>
  <c r="H19" i="45"/>
  <c r="I76" i="47" s="1"/>
  <c r="I19" i="45"/>
  <c r="K77" i="47" s="1"/>
  <c r="C10" i="45"/>
  <c r="D10" i="45" s="1"/>
  <c r="C11" i="45"/>
  <c r="D11" i="45" s="1"/>
  <c r="F18" i="46"/>
  <c r="G48" i="47"/>
  <c r="K47" i="47" s="1"/>
  <c r="H37" i="47"/>
  <c r="H44" i="47" s="1"/>
  <c r="H63" i="47" s="1"/>
  <c r="H65" i="47" s="1"/>
  <c r="H97" i="47"/>
  <c r="G90" i="47" s="1"/>
  <c r="H90" i="47" s="1"/>
  <c r="H70" i="47"/>
  <c r="H27" i="47"/>
  <c r="H29" i="47" s="1"/>
  <c r="K22" i="47"/>
  <c r="K21" i="47"/>
  <c r="K76" i="47" l="1"/>
  <c r="I77" i="47"/>
  <c r="I106" i="47" s="1"/>
  <c r="K106" i="47"/>
  <c r="I47" i="47"/>
  <c r="I21" i="47"/>
  <c r="I23" i="47" s="1"/>
  <c r="K23" i="47"/>
  <c r="K50" i="47"/>
  <c r="K56" i="47" s="1"/>
  <c r="K83" i="47" l="1"/>
  <c r="I83" i="47"/>
  <c r="I50" i="47"/>
  <c r="I56" i="47" s="1"/>
  <c r="I64" i="47"/>
  <c r="I27" i="47"/>
  <c r="I102" i="47"/>
  <c r="I60" i="47"/>
  <c r="I30" i="47"/>
  <c r="I62" i="47"/>
  <c r="I63" i="47" s="1"/>
  <c r="I66" i="47"/>
  <c r="I67" i="47" s="1"/>
  <c r="I71" i="47"/>
  <c r="I79" i="47"/>
  <c r="I72" i="47"/>
  <c r="I70" i="47"/>
  <c r="I28" i="47"/>
  <c r="K102" i="47"/>
  <c r="K60" i="47"/>
  <c r="K30" i="47"/>
  <c r="K28" i="47"/>
  <c r="K64" i="47"/>
  <c r="K79" i="47"/>
  <c r="K70" i="47"/>
  <c r="K27" i="47"/>
  <c r="K66" i="47"/>
  <c r="K67" i="47" s="1"/>
  <c r="K72" i="47"/>
  <c r="K71" i="47"/>
  <c r="K62" i="47"/>
  <c r="K63" i="47" s="1"/>
  <c r="K73" i="47" l="1"/>
  <c r="K105" i="47" s="1"/>
  <c r="K29" i="47"/>
  <c r="K54" i="47" s="1"/>
  <c r="K61" i="47"/>
  <c r="K65" i="47" s="1"/>
  <c r="I73" i="47"/>
  <c r="I61" i="47"/>
  <c r="I65" i="47" s="1"/>
  <c r="I29" i="47"/>
  <c r="K82" i="47" l="1"/>
  <c r="K31" i="47"/>
  <c r="K32" i="47" s="1"/>
  <c r="K40" i="47" s="1"/>
  <c r="I81" i="47"/>
  <c r="I104" i="47"/>
  <c r="K81" i="47"/>
  <c r="K104" i="47"/>
  <c r="I82" i="47"/>
  <c r="I105" i="47"/>
  <c r="I54" i="47"/>
  <c r="I31" i="47"/>
  <c r="I32" i="47" s="1"/>
  <c r="K35" i="47" l="1"/>
  <c r="K36" i="47"/>
  <c r="K41" i="47"/>
  <c r="K37" i="47"/>
  <c r="K42" i="47"/>
  <c r="K39" i="47"/>
  <c r="K43" i="47"/>
  <c r="I42" i="47"/>
  <c r="I37" i="47"/>
  <c r="I41" i="47"/>
  <c r="I36" i="47"/>
  <c r="I39" i="47"/>
  <c r="I40" i="47"/>
  <c r="I35" i="47"/>
  <c r="I43" i="47"/>
  <c r="K44" i="47" l="1"/>
  <c r="K55" i="47" s="1"/>
  <c r="K57" i="47" s="1"/>
  <c r="K80" i="47" s="1"/>
  <c r="K84" i="47" s="1"/>
  <c r="I44" i="47"/>
  <c r="I55" i="47" s="1"/>
  <c r="I57" i="47" s="1"/>
  <c r="I80" i="47" s="1"/>
  <c r="I84" i="47" s="1"/>
  <c r="K103" i="47" l="1"/>
  <c r="K107" i="47" s="1"/>
  <c r="K87" i="47" s="1"/>
  <c r="K88" i="47" s="1"/>
  <c r="I103" i="47"/>
  <c r="I107" i="47" s="1"/>
  <c r="I87" i="47" l="1"/>
  <c r="I88" i="47" s="1"/>
  <c r="K89" i="47"/>
  <c r="K90" i="47" s="1"/>
  <c r="I89" i="47" l="1"/>
  <c r="I90" i="47" s="1"/>
  <c r="I92" i="47" s="1"/>
  <c r="K96" i="47"/>
  <c r="K93" i="47"/>
  <c r="K95" i="47"/>
  <c r="K92" i="47"/>
  <c r="I93" i="47" l="1"/>
  <c r="I96" i="47"/>
  <c r="I95" i="47"/>
  <c r="K97" i="47"/>
  <c r="K98" i="47" s="1"/>
  <c r="K108" i="47" s="1"/>
  <c r="K109" i="47" s="1"/>
  <c r="K110" i="47" s="1"/>
  <c r="E11" i="45" s="1"/>
  <c r="G11" i="45" l="1"/>
  <c r="I97" i="47"/>
  <c r="I98" i="47" s="1"/>
  <c r="I99" i="47" s="1"/>
  <c r="K99" i="47"/>
  <c r="I11" i="45" l="1"/>
  <c r="D16" i="46"/>
  <c r="I108" i="47"/>
  <c r="I109" i="47" s="1"/>
  <c r="I110" i="47" s="1"/>
  <c r="E10" i="45" s="1"/>
  <c r="F16" i="46" l="1"/>
  <c r="I10" i="45"/>
  <c r="I20" i="45" s="1"/>
  <c r="D15" i="46"/>
  <c r="F15" i="46" s="1"/>
  <c r="G15" i="46" s="1"/>
  <c r="H17" i="46" l="1"/>
  <c r="H18" i="46"/>
  <c r="G18" i="46" l="1"/>
  <c r="G17" i="46"/>
  <c r="T11" i="16" l="1"/>
  <c r="T12" i="16" s="1"/>
  <c r="T13" i="16" s="1"/>
  <c r="M10" i="16"/>
  <c r="J10" i="16"/>
  <c r="R9" i="16"/>
  <c r="M8" i="16"/>
  <c r="J8" i="16"/>
  <c r="R7" i="16"/>
  <c r="H5" i="16"/>
  <c r="R5" i="16" s="1"/>
  <c r="H3" i="16"/>
  <c r="R3" i="16" s="1"/>
  <c r="J55" i="15"/>
  <c r="U55" i="15" s="1"/>
  <c r="J53" i="15"/>
  <c r="S53" i="15" s="1"/>
  <c r="J47" i="15"/>
  <c r="J45" i="15"/>
  <c r="S45" i="15" s="1"/>
  <c r="U43" i="15"/>
  <c r="S43" i="15"/>
  <c r="J41" i="15"/>
  <c r="J39" i="15"/>
  <c r="U39" i="15" s="1"/>
  <c r="J37" i="15"/>
  <c r="U37" i="15" s="1"/>
  <c r="J35" i="15"/>
  <c r="S35" i="15" s="1"/>
  <c r="J33" i="15"/>
  <c r="J31" i="15"/>
  <c r="U31" i="15" s="1"/>
  <c r="J29" i="15"/>
  <c r="U29" i="15" s="1"/>
  <c r="J27" i="15"/>
  <c r="S27" i="15" s="1"/>
  <c r="J25" i="15"/>
  <c r="J23" i="15"/>
  <c r="U23" i="15" s="1"/>
  <c r="J21" i="15"/>
  <c r="U21" i="15" s="1"/>
  <c r="J19" i="15"/>
  <c r="S19" i="15" s="1"/>
  <c r="J17" i="15"/>
  <c r="J15" i="15"/>
  <c r="U15" i="15" s="1"/>
  <c r="J13" i="15"/>
  <c r="U13" i="15" s="1"/>
  <c r="J11" i="15"/>
  <c r="S11" i="15" s="1"/>
  <c r="J9" i="15"/>
  <c r="U7" i="15"/>
  <c r="S7" i="15"/>
  <c r="J5" i="15"/>
  <c r="S5" i="15" s="1"/>
  <c r="J3" i="15"/>
  <c r="S3" i="15" s="1"/>
  <c r="L78" i="12"/>
  <c r="I78" i="12"/>
  <c r="F77" i="12"/>
  <c r="G77" i="12" s="1"/>
  <c r="F76" i="12"/>
  <c r="G76" i="12" s="1"/>
  <c r="F75" i="12"/>
  <c r="G75" i="12" s="1"/>
  <c r="F74" i="12"/>
  <c r="G74" i="12" s="1"/>
  <c r="F73" i="12"/>
  <c r="F72" i="12"/>
  <c r="F71" i="12"/>
  <c r="G71" i="12" s="1"/>
  <c r="F70" i="12"/>
  <c r="G70" i="12" s="1"/>
  <c r="D69" i="12"/>
  <c r="F69" i="12" s="1"/>
  <c r="G69" i="12" s="1"/>
  <c r="F68" i="12"/>
  <c r="F67" i="12"/>
  <c r="F66" i="12"/>
  <c r="F65" i="12"/>
  <c r="F64" i="12"/>
  <c r="F63" i="12"/>
  <c r="F62" i="12"/>
  <c r="F61" i="12"/>
  <c r="F60" i="12"/>
  <c r="F59" i="12"/>
  <c r="F58" i="12"/>
  <c r="F57" i="12"/>
  <c r="F56" i="12"/>
  <c r="F55" i="12"/>
  <c r="F54" i="12"/>
  <c r="F53" i="12"/>
  <c r="F52" i="12"/>
  <c r="F51" i="12"/>
  <c r="F50" i="12"/>
  <c r="D49" i="12"/>
  <c r="F49" i="12" s="1"/>
  <c r="F48" i="12"/>
  <c r="F47" i="12"/>
  <c r="F46" i="12"/>
  <c r="F45" i="12"/>
  <c r="F44" i="12"/>
  <c r="F43" i="12"/>
  <c r="F42" i="12"/>
  <c r="F41" i="12"/>
  <c r="F40" i="12"/>
  <c r="F39" i="12"/>
  <c r="F38" i="12"/>
  <c r="D37" i="12"/>
  <c r="F37" i="12" s="1"/>
  <c r="F36" i="12"/>
  <c r="F35" i="12"/>
  <c r="F34" i="12"/>
  <c r="G34" i="12" s="1"/>
  <c r="F33" i="12"/>
  <c r="G33" i="12" s="1"/>
  <c r="F32" i="12"/>
  <c r="F31" i="12"/>
  <c r="F30" i="12"/>
  <c r="F29" i="12"/>
  <c r="F28" i="12"/>
  <c r="F27" i="12"/>
  <c r="F26" i="12"/>
  <c r="F25" i="12"/>
  <c r="D24" i="12"/>
  <c r="F24" i="12" s="1"/>
  <c r="F23" i="12"/>
  <c r="F22" i="12"/>
  <c r="F21" i="12"/>
  <c r="F20" i="12"/>
  <c r="F19" i="12"/>
  <c r="D18" i="12"/>
  <c r="D16" i="12" s="1"/>
  <c r="F16" i="12" s="1"/>
  <c r="F17" i="12"/>
  <c r="F15" i="12"/>
  <c r="F14" i="12"/>
  <c r="O13" i="12"/>
  <c r="O23" i="12" s="1"/>
  <c r="F13" i="12"/>
  <c r="O12" i="12"/>
  <c r="F12" i="12"/>
  <c r="F11" i="12"/>
  <c r="F10" i="12"/>
  <c r="F9" i="12"/>
  <c r="F8" i="12"/>
  <c r="F7" i="12"/>
  <c r="F6" i="12"/>
  <c r="F5" i="12"/>
  <c r="F4" i="12"/>
  <c r="F3" i="12"/>
  <c r="D2" i="12"/>
  <c r="F2" i="12" s="1"/>
  <c r="H24" i="11"/>
  <c r="H23" i="11"/>
  <c r="H22" i="11"/>
  <c r="H21" i="11"/>
  <c r="H17" i="11"/>
  <c r="H16" i="11"/>
  <c r="H15" i="11"/>
  <c r="H14" i="11"/>
  <c r="H13" i="11"/>
  <c r="H12" i="11"/>
  <c r="H11" i="11"/>
  <c r="H10" i="11"/>
  <c r="H7" i="11"/>
  <c r="H6" i="11"/>
  <c r="H5" i="11"/>
  <c r="H4" i="11"/>
  <c r="H3" i="11"/>
  <c r="G58" i="12" l="1"/>
  <c r="G62" i="12"/>
  <c r="G14" i="12"/>
  <c r="G35" i="12"/>
  <c r="H33" i="12" s="1"/>
  <c r="G51" i="12"/>
  <c r="O24" i="12"/>
  <c r="G28" i="12"/>
  <c r="G49" i="12"/>
  <c r="H49" i="12" s="1"/>
  <c r="H76" i="12"/>
  <c r="G19" i="12"/>
  <c r="G41" i="12"/>
  <c r="H25" i="11"/>
  <c r="H26" i="11" s="1"/>
  <c r="G16" i="12"/>
  <c r="G47" i="12"/>
  <c r="G72" i="12"/>
  <c r="H69" i="12" s="1"/>
  <c r="U9" i="15"/>
  <c r="S9" i="15"/>
  <c r="U17" i="15"/>
  <c r="S17" i="15"/>
  <c r="U25" i="15"/>
  <c r="S25" i="15"/>
  <c r="U33" i="15"/>
  <c r="S33" i="15"/>
  <c r="U41" i="15"/>
  <c r="S41" i="15"/>
  <c r="S47" i="15"/>
  <c r="U47" i="15"/>
  <c r="H18" i="11"/>
  <c r="H19" i="11" s="1"/>
  <c r="F18" i="12"/>
  <c r="G18" i="12" s="1"/>
  <c r="N4" i="15"/>
  <c r="M4" i="16"/>
  <c r="H8" i="11"/>
  <c r="H9" i="11" s="1"/>
  <c r="G7" i="12"/>
  <c r="G37" i="12"/>
  <c r="S15" i="15"/>
  <c r="S23" i="15"/>
  <c r="S31" i="15"/>
  <c r="S39" i="15"/>
  <c r="G2" i="12"/>
  <c r="G22" i="12"/>
  <c r="G67" i="12"/>
  <c r="U45" i="15"/>
  <c r="M6" i="16"/>
  <c r="H74" i="12"/>
  <c r="G31" i="12"/>
  <c r="G60" i="12"/>
  <c r="H60" i="12" s="1"/>
  <c r="G24" i="12"/>
  <c r="R11" i="16"/>
  <c r="R12" i="16" s="1"/>
  <c r="R13" i="16" s="1"/>
  <c r="U3" i="15"/>
  <c r="U5" i="15"/>
  <c r="U11" i="15"/>
  <c r="U19" i="15"/>
  <c r="U27" i="15"/>
  <c r="U35" i="15"/>
  <c r="U53" i="15"/>
  <c r="J4" i="16"/>
  <c r="J6" i="16"/>
  <c r="D78" i="12"/>
  <c r="S13" i="15"/>
  <c r="S21" i="15"/>
  <c r="S29" i="15"/>
  <c r="S37" i="15"/>
  <c r="S55" i="15"/>
  <c r="H2" i="12" l="1"/>
  <c r="H37" i="12"/>
  <c r="H24" i="12"/>
  <c r="H16" i="12"/>
  <c r="H20" i="11"/>
  <c r="S58" i="15"/>
  <c r="S59" i="15" s="1"/>
  <c r="S60" i="15" s="1"/>
  <c r="U58" i="15"/>
  <c r="U59" i="15" s="1"/>
  <c r="U60" i="15" s="1"/>
  <c r="H78" i="12" l="1"/>
  <c r="C26" i="37" l="1"/>
  <c r="H15" i="46" l="1"/>
  <c r="F19" i="46"/>
  <c r="H16" i="46"/>
  <c r="G16" i="46"/>
  <c r="H19" i="46" l="1"/>
  <c r="G19" i="46"/>
</calcChain>
</file>

<file path=xl/sharedStrings.xml><?xml version="1.0" encoding="utf-8"?>
<sst xmlns="http://schemas.openxmlformats.org/spreadsheetml/2006/main" count="995" uniqueCount="401">
  <si>
    <t>INSTRUÇÕES PARA O PREENCHIMENTO DAS PLANILHAS</t>
  </si>
  <si>
    <r>
      <t>(1</t>
    </r>
    <r>
      <rPr>
        <sz val="12"/>
        <color rgb="FF000000"/>
        <rFont val="Calibri"/>
        <family val="2"/>
      </rPr>
      <t>) Deverá ser observado o piso salarial da respectiva categoria, firmado em instrumento coletivo de trabalho vigente.</t>
    </r>
  </si>
  <si>
    <r>
      <t>(2)</t>
    </r>
    <r>
      <rPr>
        <sz val="12"/>
        <color rgb="FF000000"/>
        <rFont val="Calibri"/>
        <family val="2"/>
      </rPr>
      <t xml:space="preserve"> Em razão de Laudo Técnico Pericial há previsão para o pagamento do </t>
    </r>
    <r>
      <rPr>
        <b/>
        <sz val="12"/>
        <color rgb="FF000000"/>
        <rFont val="Times New Roman1"/>
      </rPr>
      <t>ADICIONAL DE PERICULOSIDADE de 30%</t>
    </r>
    <r>
      <rPr>
        <sz val="12"/>
        <color rgb="FF000000"/>
        <rFont val="Calibri"/>
        <family val="2"/>
      </rPr>
      <t xml:space="preserve"> sobre o salário-base da categoria para todas as Unidades de Polícia Federal contempladas neste. Relativo a higienização por servente das instalações sanitárias utilizadas pelo público em geral há previsão de pagamento de 40% de adicional de insalubridade sobre o salário mínimo nacional vigente. </t>
    </r>
    <r>
      <rPr>
        <b/>
        <sz val="12"/>
        <color rgb="FF000000"/>
        <rFont val="Times New Roman1"/>
      </rPr>
      <t>Referidos adicionais não são cumulativos</t>
    </r>
    <r>
      <rPr>
        <sz val="12"/>
        <color rgb="FF000000"/>
        <rFont val="Calibri"/>
        <family val="2"/>
      </rPr>
      <t>;</t>
    </r>
  </si>
  <si>
    <r>
      <t>(3)</t>
    </r>
    <r>
      <rPr>
        <sz val="12"/>
        <color rgb="FF000000"/>
        <rFont val="Calibri"/>
        <family val="2"/>
      </rPr>
      <t xml:space="preserve"> Face a previsão de pagamento de 40% de adicional de insalubridade para os serventes que higienizam as instalações sanitárias utilizadas pelo público em geral, deverão ser destacados serventes específicos para referidos trabalhos, estimando-se no mínimo 01 servente para cada localidade com previsão de serviços com insalubridade;</t>
    </r>
  </si>
  <si>
    <r>
      <t xml:space="preserve">(4) </t>
    </r>
    <r>
      <rPr>
        <sz val="12"/>
        <color rgb="FF000000"/>
        <rFont val="Calibri"/>
        <family val="2"/>
      </rPr>
      <t>Deverão ser preenchidas as planilhas abaixo, as quais deverão ser apresentadas juntamente com a proposta de preços:</t>
    </r>
    <r>
      <rPr>
        <sz val="12"/>
        <color rgb="FF000000"/>
        <rFont val="Calibri"/>
        <family val="2"/>
      </rPr>
      <t xml:space="preserve">
a) SERVENTE com vale transporte (Porto Velho) – </t>
    </r>
    <r>
      <rPr>
        <b/>
        <sz val="12"/>
        <color rgb="FF000000"/>
        <rFont val="Times New Roman1"/>
      </rPr>
      <t>Periculosidade</t>
    </r>
    <r>
      <rPr>
        <sz val="12"/>
        <color rgb="FF000000"/>
        <rFont val="Calibri"/>
        <family val="2"/>
      </rPr>
      <t xml:space="preserve"> / </t>
    </r>
    <r>
      <rPr>
        <b/>
        <sz val="12"/>
        <color rgb="FF000000"/>
        <rFont val="Times New Roman1"/>
      </rPr>
      <t>Insalubridade</t>
    </r>
    <r>
      <rPr>
        <sz val="12"/>
        <color rgb="FF000000"/>
        <rFont val="Calibri"/>
        <family val="2"/>
      </rPr>
      <t>;</t>
    </r>
    <r>
      <rPr>
        <sz val="12"/>
        <color rgb="FF000000"/>
        <rFont val="Calibri"/>
        <family val="2"/>
      </rPr>
      <t xml:space="preserve">
b) SERVENTE com vale transporte (Ji-Paraná) – </t>
    </r>
    <r>
      <rPr>
        <b/>
        <sz val="12"/>
        <color rgb="FF000000"/>
        <rFont val="Times New Roman1"/>
      </rPr>
      <t>Periculosidade</t>
    </r>
    <r>
      <rPr>
        <sz val="12"/>
        <color rgb="FF000000"/>
        <rFont val="Calibri"/>
        <family val="2"/>
      </rPr>
      <t xml:space="preserve"> / </t>
    </r>
    <r>
      <rPr>
        <b/>
        <sz val="12"/>
        <color rgb="FF000000"/>
        <rFont val="Times New Roman1"/>
      </rPr>
      <t>Insalubridade</t>
    </r>
    <r>
      <rPr>
        <sz val="12"/>
        <color rgb="FF000000"/>
        <rFont val="Calibri"/>
        <family val="2"/>
      </rPr>
      <t>;</t>
    </r>
    <r>
      <rPr>
        <sz val="12"/>
        <color rgb="FF000000"/>
        <rFont val="Calibri"/>
        <family val="2"/>
      </rPr>
      <t xml:space="preserve">
c) SERVENTE SEM vale transporte (GMI, P. Bueno, VLA, Pimenteiras e Bases Operacionais) - </t>
    </r>
    <r>
      <rPr>
        <b/>
        <sz val="12"/>
        <color rgb="FF000000"/>
        <rFont val="Times New Roman1"/>
      </rPr>
      <t>Periculosidade</t>
    </r>
    <r>
      <rPr>
        <sz val="12"/>
        <color rgb="FF000000"/>
        <rFont val="Calibri"/>
        <family val="2"/>
      </rPr>
      <t xml:space="preserve"> / </t>
    </r>
    <r>
      <rPr>
        <b/>
        <sz val="12"/>
        <color rgb="FF000000"/>
        <rFont val="Times New Roman1"/>
      </rPr>
      <t>Insalubridade</t>
    </r>
    <r>
      <rPr>
        <sz val="12"/>
        <color rgb="FF000000"/>
        <rFont val="Calibri"/>
        <family val="2"/>
      </rPr>
      <t>; d) Planilha com áreas, produtividade e valores por m² (Anexo I-B);</t>
    </r>
    <r>
      <rPr>
        <sz val="12"/>
        <color rgb="FF000000"/>
        <rFont val="Calibri"/>
        <family val="2"/>
      </rPr>
      <t xml:space="preserve">
e) LAVADOR DE CARRO com </t>
    </r>
    <r>
      <rPr>
        <b/>
        <sz val="12"/>
        <color rgb="FF000000"/>
        <rFont val="Times New Roman1"/>
      </rPr>
      <t>periculosidade e vale transporte</t>
    </r>
    <r>
      <rPr>
        <sz val="12"/>
        <color rgb="FF000000"/>
        <rFont val="Calibri"/>
        <family val="2"/>
      </rPr>
      <t xml:space="preserve"> (PVH);</t>
    </r>
    <r>
      <rPr>
        <sz val="12"/>
        <color rgb="FF000000"/>
        <rFont val="Calibri"/>
        <family val="2"/>
      </rPr>
      <t xml:space="preserve">
f) LAVADOR DE CARRO com </t>
    </r>
    <r>
      <rPr>
        <b/>
        <sz val="12"/>
        <color rgb="FF000000"/>
        <rFont val="Times New Roman1"/>
      </rPr>
      <t>periculosidade e vale transporte</t>
    </r>
    <r>
      <rPr>
        <sz val="12"/>
        <color rgb="FF000000"/>
        <rFont val="Calibri"/>
        <family val="2"/>
      </rPr>
      <t xml:space="preserve"> (Ji-Paraná);</t>
    </r>
    <r>
      <rPr>
        <sz val="12"/>
        <color rgb="FF000000"/>
        <rFont val="Calibri"/>
        <family val="2"/>
      </rPr>
      <t xml:space="preserve">
g) LAVADOR DE CARRO com </t>
    </r>
    <r>
      <rPr>
        <b/>
        <sz val="12"/>
        <color rgb="FF000000"/>
        <rFont val="Times New Roman1"/>
      </rPr>
      <t>periculosidade e SEM vale transporte</t>
    </r>
    <r>
      <rPr>
        <sz val="12"/>
        <color rgb="FF000000"/>
        <rFont val="Calibri"/>
        <family val="2"/>
      </rPr>
      <t xml:space="preserve"> (GMI e Vilhena);</t>
    </r>
    <r>
      <rPr>
        <sz val="12"/>
        <color rgb="FF000000"/>
        <rFont val="Calibri"/>
        <family val="2"/>
      </rPr>
      <t xml:space="preserve">
h) Planilha de custos dos uniformes para os serventes das áreas internas / externas e lavador de veículos e; i) Planilhas de preços unitários e totais dos materiais/equipamentos de limpeza predial e de veículos, observado os valores máximos aceitos.</t>
    </r>
    <r>
      <rPr>
        <sz val="12"/>
        <color rgb="FF000000"/>
        <rFont val="Calibri"/>
        <family val="2"/>
      </rPr>
      <t xml:space="preserve">
</t>
    </r>
  </si>
  <si>
    <r>
      <t>(5)</t>
    </r>
    <r>
      <rPr>
        <sz val="12"/>
        <color rgb="FFFF0000"/>
        <rFont val="Calibri"/>
        <family val="2"/>
      </rPr>
      <t xml:space="preserve"> Para o campo do SAT (2.2 - C) deverá ser considerada a alíquota de 1%, 2% ou 3% referente ao grau de risco de acidente de trabalho incidente para a licitante. Tratando-se de empresa optante do simples, cuja alíquota do RAT na GFIP seja 0, a licitante deverá considerar para definição do RAT que constará de sua planilha de custos e formação de preços, o correspondente a atividade preponderante da empresa - RAT do CNAE preponderante, para fins de retenção para a conta vinculada;</t>
    </r>
  </si>
  <si>
    <r>
      <t>(6)</t>
    </r>
    <r>
      <rPr>
        <sz val="12"/>
        <color rgb="FF000000"/>
        <rFont val="Calibri"/>
        <family val="2"/>
      </rPr>
      <t xml:space="preserve"> Para o cálculo do auxílio transporte estabelecem-se: a) 21 dias de trabalho/mês, jornada de 44 horas semanais; b) Informar o valor da passagem praticada nos munícipios de Porto Velho e Ji-Paraná e; c) Para as demais localidades que não possuem transporte coletivo dever-se-á prever a título de reembolso com despesas mensais de transporte o valor R$ 90,00, conforme previsto na Convenção Coletiva 2018/2018 do SINTELPES.</t>
    </r>
  </si>
  <si>
    <r>
      <t>(7)</t>
    </r>
    <r>
      <rPr>
        <sz val="12"/>
        <color rgb="FF000000"/>
        <rFont val="Calibri"/>
        <family val="2"/>
      </rPr>
      <t xml:space="preserve"> Vale alimentação/ (mercado) e respectivo desconto, conforme previsto no acordo coletivo da categoria.</t>
    </r>
  </si>
  <si>
    <r>
      <t xml:space="preserve">(8) </t>
    </r>
    <r>
      <rPr>
        <sz val="12"/>
        <color rgb="FF000000"/>
        <rFont val="Calibri"/>
        <family val="2"/>
      </rPr>
      <t xml:space="preserve">Considerando que há previsão de retenção mensal de valores para a conta vinculada, conforme previsto na IN 05/2017 SLTI/MP deverão ser considerados os percentuais a seguir indicados: </t>
    </r>
    <r>
      <rPr>
        <b/>
        <sz val="12"/>
        <color rgb="FF000000"/>
        <rFont val="Times New Roman1"/>
      </rPr>
      <t>a)</t>
    </r>
    <r>
      <rPr>
        <sz val="12"/>
        <color rgb="FF000000"/>
        <rFont val="Calibri"/>
        <family val="2"/>
      </rPr>
      <t xml:space="preserve"> Submódulo 2.1 – letra A - 8,33%;</t>
    </r>
    <r>
      <rPr>
        <b/>
        <sz val="12"/>
        <color rgb="FF000000"/>
        <rFont val="Times New Roman1"/>
      </rPr>
      <t xml:space="preserve"> b)</t>
    </r>
    <r>
      <rPr>
        <sz val="12"/>
        <color rgb="FF000000"/>
        <rFont val="Calibri"/>
        <family val="2"/>
      </rPr>
      <t xml:space="preserve"> Submódulo 2.1 – letra B - 2,98%; </t>
    </r>
    <r>
      <rPr>
        <b/>
        <sz val="12"/>
        <color rgb="FF000000"/>
        <rFont val="Times New Roman1"/>
      </rPr>
      <t>c)</t>
    </r>
    <r>
      <rPr>
        <sz val="12"/>
        <color rgb="FF000000"/>
        <rFont val="Calibri"/>
        <family val="2"/>
      </rPr>
      <t xml:space="preserve"> Módulo 3 – letra C - 4,35%; </t>
    </r>
    <r>
      <rPr>
        <b/>
        <sz val="12"/>
        <color rgb="FF000000"/>
        <rFont val="Times New Roman1"/>
      </rPr>
      <t>d)</t>
    </r>
    <r>
      <rPr>
        <sz val="12"/>
        <color rgb="FF000000"/>
        <rFont val="Calibri"/>
        <family val="2"/>
      </rPr>
      <t xml:space="preserve"> Módulo 3 – letra F - 0,65% e </t>
    </r>
    <r>
      <rPr>
        <b/>
        <sz val="12"/>
        <color rgb="FF000000"/>
        <rFont val="Times New Roman1"/>
      </rPr>
      <t xml:space="preserve">e) </t>
    </r>
    <r>
      <rPr>
        <sz val="12"/>
        <color rgb="FF000000"/>
        <rFont val="Calibri"/>
        <family val="2"/>
      </rPr>
      <t>Submódulo 4.1 - A - 9,12%.</t>
    </r>
  </si>
  <si>
    <r>
      <t>(9)</t>
    </r>
    <r>
      <rPr>
        <sz val="12"/>
        <color rgb="FF000000"/>
        <rFont val="Calibri"/>
        <family val="2"/>
      </rPr>
      <t xml:space="preserve"> Observar como percentual máximo para o Módulo 3 – letra D - 1,94%;</t>
    </r>
  </si>
  <si>
    <r>
      <t>(10)</t>
    </r>
    <r>
      <rPr>
        <b/>
        <sz val="12"/>
        <color rgb="FF800000"/>
        <rFont val="Calibri"/>
        <family val="2"/>
      </rPr>
      <t xml:space="preserve"> </t>
    </r>
    <r>
      <rPr>
        <sz val="12"/>
        <color rgb="FF000000"/>
        <rFont val="Calibri"/>
        <family val="2"/>
      </rPr>
      <t xml:space="preserve">Em cumprimento ao disposto no </t>
    </r>
    <r>
      <rPr>
        <b/>
        <sz val="12"/>
        <color rgb="FF000000"/>
        <rFont val="Calibri"/>
        <family val="2"/>
      </rPr>
      <t>Acórdão TCU 950/2007 – Plenário de 23/05/2007 não deverão ser previstos na planilha de custos os valores referentes ao</t>
    </r>
    <r>
      <rPr>
        <sz val="12"/>
        <color rgb="FF000000"/>
        <rFont val="Calibri"/>
        <family val="2"/>
      </rPr>
      <t xml:space="preserve"> Imposto sobre a Renda da Pessoa Juridica (</t>
    </r>
    <r>
      <rPr>
        <b/>
        <sz val="12"/>
        <color rgb="FF000000"/>
        <rFont val="Calibri"/>
        <family val="2"/>
      </rPr>
      <t>IRPJ</t>
    </r>
    <r>
      <rPr>
        <sz val="12"/>
        <color rgb="FF000000"/>
        <rFont val="Calibri"/>
        <family val="2"/>
      </rPr>
      <t>) e à Contribuição Social sobre o Lucro Liquido (</t>
    </r>
    <r>
      <rPr>
        <b/>
        <sz val="12"/>
        <color rgb="FF000000"/>
        <rFont val="Calibri"/>
        <family val="2"/>
      </rPr>
      <t>CSLL</t>
    </r>
    <r>
      <rPr>
        <sz val="12"/>
        <color rgb="FF000000"/>
        <rFont val="Calibri"/>
        <family val="2"/>
      </rPr>
      <t>).</t>
    </r>
    <r>
      <rPr>
        <sz val="12"/>
        <color rgb="FF000000"/>
        <rFont val="Calibri"/>
        <family val="2"/>
      </rPr>
      <t xml:space="preserve">
Quanto ao </t>
    </r>
    <r>
      <rPr>
        <b/>
        <sz val="12"/>
        <color rgb="FF000000"/>
        <rFont val="Calibri"/>
        <family val="2"/>
      </rPr>
      <t>ISS</t>
    </r>
    <r>
      <rPr>
        <sz val="12"/>
        <color rgb="FF000000"/>
        <rFont val="Calibri"/>
        <family val="2"/>
      </rPr>
      <t xml:space="preserve">, </t>
    </r>
    <r>
      <rPr>
        <b/>
        <sz val="12"/>
        <color rgb="FF000000"/>
        <rFont val="Calibri"/>
        <family val="2"/>
      </rPr>
      <t>informar a alíquota prevista na legislação municipal onde os serviços serão prestados</t>
    </r>
    <r>
      <rPr>
        <sz val="12"/>
        <color rgb="FF000000"/>
        <rFont val="Calibri"/>
        <family val="2"/>
      </rPr>
      <t>.</t>
    </r>
    <r>
      <rPr>
        <sz val="12"/>
        <color rgb="FF000000"/>
        <rFont val="Calibri"/>
        <family val="2"/>
      </rPr>
      <t xml:space="preserve">
Na formulação da proposta, a licitante deverá observar o regime de tributação ao qual está submetida.</t>
    </r>
    <r>
      <rPr>
        <sz val="12"/>
        <color rgb="FF000000"/>
        <rFont val="Calibri"/>
        <family val="2"/>
      </rPr>
      <t xml:space="preserve">
Caso a empresa seja optante do simples nacional, deverá informar as alíquotas a que está obrigada a recolher, em conformidade com o disposto na Lei Complementar 123/06.</t>
    </r>
    <r>
      <rPr>
        <sz val="12"/>
        <color rgb="FF000000"/>
        <rFont val="Calibri"/>
        <family val="2"/>
      </rPr>
      <t xml:space="preserve">
</t>
    </r>
  </si>
  <si>
    <r>
      <t>(11)</t>
    </r>
    <r>
      <rPr>
        <b/>
        <sz val="12"/>
        <color rgb="FF800000"/>
        <rFont val="Calibri"/>
        <family val="2"/>
      </rPr>
      <t xml:space="preserve"> </t>
    </r>
    <r>
      <rPr>
        <sz val="12"/>
        <color rgb="FF000000"/>
        <rFont val="Calibri"/>
        <family val="2"/>
      </rPr>
      <t>A licitante, Microempresa ou Empresa de Pequeno Porte, que venha a ser contratada para a prestação de serviços mediante cessão de mão de obra, não poderá beneficiar-se da condição de optante pelo Simples Nacional, salvo as exceções previstas no § 5º-C do art. 18 da LC no 123, de 2006.</t>
    </r>
  </si>
  <si>
    <t>PROPOSTA DE PREÇOS</t>
  </si>
  <si>
    <r>
      <rPr>
        <sz val="11"/>
        <rFont val="Times New Roman"/>
        <family val="1"/>
      </rPr>
      <t>OBJETO:</t>
    </r>
    <r>
      <rPr>
        <b/>
        <sz val="11"/>
        <rFont val="Times New Roman"/>
        <family val="1"/>
      </rPr>
      <t xml:space="preserve"> </t>
    </r>
    <r>
      <rPr>
        <sz val="11"/>
        <rFont val="Times New Roman"/>
        <family val="1"/>
      </rPr>
      <t xml:space="preserve">Contratação de serviços especializados e continuados de </t>
    </r>
    <r>
      <rPr>
        <b/>
        <sz val="11"/>
        <rFont val="Times New Roman"/>
        <family val="1"/>
      </rPr>
      <t>Limpeza, Conservação e Higienização das Instalações e Bens, Lavagem de Veículos e de Copeiragem</t>
    </r>
    <r>
      <rPr>
        <sz val="11"/>
        <rFont val="Times New Roman"/>
        <family val="1"/>
      </rPr>
      <t>, com fornecimento de materiais, equipamentos e material de higiene e outros sob demanda, a serem executados com regime de dedicação exclusiva de mão de obra, para atender as necessidades da Superintendência Regional de Polícia Federal em Rondônia, bem como de suas unidades Descentralizadas no interior do Estado, nas Delegacias da PF em Guajará-Mirim, Ji-Paraná, Vilhena e Pimenta Bueno.</t>
    </r>
  </si>
  <si>
    <r>
      <t>ATENÇÃO:</t>
    </r>
    <r>
      <rPr>
        <sz val="11"/>
        <rFont val="Times New Roman"/>
        <family val="1"/>
      </rPr>
      <t xml:space="preserve"> PREENCHER SOMENTE AS CÉLULAS COM FUNDO </t>
    </r>
    <r>
      <rPr>
        <u/>
        <sz val="11"/>
        <rFont val="Times New Roman"/>
        <family val="1"/>
      </rPr>
      <t>AMARELO</t>
    </r>
    <r>
      <rPr>
        <sz val="11"/>
        <rFont val="Times New Roman"/>
        <family val="1"/>
      </rPr>
      <t>.</t>
    </r>
  </si>
  <si>
    <t>IDENTIFICAÇÃO DA EMPRESA</t>
  </si>
  <si>
    <t>RAZÃO SOCIAL:</t>
  </si>
  <si>
    <t>CNPJ:</t>
  </si>
  <si>
    <t>TEL.:</t>
  </si>
  <si>
    <t>E-MAIL:</t>
  </si>
  <si>
    <t>ENDEREÇO:</t>
  </si>
  <si>
    <t>CIDADE:</t>
  </si>
  <si>
    <t>ESTADO:</t>
  </si>
  <si>
    <t>NOME P/ CONTATO:</t>
  </si>
  <si>
    <t>DADOS DO REPRESENTANTE LEGAL</t>
  </si>
  <si>
    <t>NOME:</t>
  </si>
  <si>
    <t>CPF:</t>
  </si>
  <si>
    <t>RG:</t>
  </si>
  <si>
    <t>CARGO OCUPADO NA EMPRESA:</t>
  </si>
  <si>
    <t>INFORMAÇÕES REFERENTES AO OBJETO</t>
  </si>
  <si>
    <t>DECLARAÇÃO 1</t>
  </si>
  <si>
    <t xml:space="preserve">Declaramos que no preço proposto estão incluídos todos os custos relacionados com salários, encargos trabalhistas, previdenciários e sociais, e todos os demais impostos, taxas e outras despesas decorrentes de exigência legal. </t>
  </si>
  <si>
    <t>PRAZO DE VALIDADE DA PROPOSTA:</t>
  </si>
  <si>
    <r>
      <t>dias</t>
    </r>
    <r>
      <rPr>
        <sz val="11"/>
        <rFont val="Times New Roman"/>
        <family val="1"/>
      </rPr>
      <t xml:space="preserve"> (mínimo90 dias)</t>
    </r>
  </si>
  <si>
    <t>(mínimo de 60 dias)</t>
  </si>
  <si>
    <r>
      <t>PREÇO GLOBAL (60 meses)*</t>
    </r>
    <r>
      <rPr>
        <b/>
        <sz val="11"/>
        <rFont val="Times New Roman"/>
        <family val="1"/>
      </rPr>
      <t xml:space="preserve"> ==&gt;
</t>
    </r>
  </si>
  <si>
    <t>VALOR TOTAL DA PROPOSTA POR EXTENSO</t>
  </si>
  <si>
    <t>LOCAL E DATA</t>
  </si>
  <si>
    <t>NOME E ASSINATURA DO RESPONSÁVEL LEGAL</t>
  </si>
  <si>
    <t>ITEM</t>
  </si>
  <si>
    <t>Tipo de Área</t>
  </si>
  <si>
    <t>Área Existente M²</t>
  </si>
  <si>
    <t>SIM</t>
  </si>
  <si>
    <t>AI</t>
  </si>
  <si>
    <t>AE</t>
  </si>
  <si>
    <t>NÃO</t>
  </si>
  <si>
    <t>Observação:</t>
  </si>
  <si>
    <t>POSTO</t>
  </si>
  <si>
    <t>SUBTOTAL</t>
  </si>
  <si>
    <t>PLANILHA DE CUSTOS E FORMAÇÃO DE PREÇOS</t>
  </si>
  <si>
    <t>Valor (R$)</t>
  </si>
  <si>
    <t>TOTAL</t>
  </si>
  <si>
    <t>Módulo 3 - Provisão para Rescisão</t>
  </si>
  <si>
    <t>Módulo 4 - Custo de Reposição do Profissional Ausente</t>
  </si>
  <si>
    <t>Custos Indiretos, Lucro e Tributos</t>
  </si>
  <si>
    <t>Custos Indiretos</t>
  </si>
  <si>
    <t>Lucro (MT + M6.A)</t>
  </si>
  <si>
    <t>Tributos</t>
  </si>
  <si>
    <t>C.1    Tributos Federais (especificar)</t>
  </si>
  <si>
    <t xml:space="preserve">C.2 Tributos Municipais </t>
  </si>
  <si>
    <t>Módulo 1 - Composição da Remuneração</t>
  </si>
  <si>
    <t>Módulo 2 - Encargos e Benefícios Anuais, Mensais e Diários</t>
  </si>
  <si>
    <t>Módulo 6 - Custos Indiretos, Lucro e Tributos</t>
  </si>
  <si>
    <t>Detalhamento</t>
  </si>
  <si>
    <t>LAVADOR DE VEÍCULOS</t>
  </si>
  <si>
    <t>CONSUMO ESTIMADO DE UNIFORME TOTAL AO ANO</t>
  </si>
  <si>
    <t>UNIFORME</t>
  </si>
  <si>
    <t>UNIDADE DE MEDIDA</t>
  </si>
  <si>
    <t>QUANT.</t>
  </si>
  <si>
    <t>VALOR  UNITÁRIO (R$)</t>
  </si>
  <si>
    <t>VALOR      TOTAL ANUAL      (R$)</t>
  </si>
  <si>
    <t>SERVENTE AREA INTERNA</t>
  </si>
  <si>
    <t>CAMISA: 100% algodão, manga curta, Polybrim Light, tergal Verão ou Cedroleve</t>
  </si>
  <si>
    <t>Unidade</t>
  </si>
  <si>
    <t>CALÇA: tecido jeans ou brim leve</t>
  </si>
  <si>
    <t>CALÇADO:tipo tênis, sapato baixo (tipo extremo conforto) ou botina, solado antiderrapante</t>
  </si>
  <si>
    <t>Par</t>
  </si>
  <si>
    <t>BOTA DE BORRACHA</t>
  </si>
  <si>
    <t>MEIA</t>
  </si>
  <si>
    <t>Custo ANUAL por funcionário</t>
  </si>
  <si>
    <t>(A) Custo MENSAL por funcionário AI</t>
  </si>
  <si>
    <t>SERVENTE AREA EXTERNA</t>
  </si>
  <si>
    <t>CAMISA:  manga curta em tecido 100% algodão, Polybrim Light, tergal Verão ou Cedroleve</t>
  </si>
  <si>
    <t>CAMISA: manga longa em tecido 100% algodão, Polybrim Light, tergal Verão ou Cedroleve</t>
  </si>
  <si>
    <t>CALÇA: tipo pijama em brim leve</t>
  </si>
  <si>
    <t>CALÇADO: tipo tênis, sapato baixo (tipo extremo conforto) ou botina, solado antiderrapante</t>
  </si>
  <si>
    <t>CAPA DE CHUVA</t>
  </si>
  <si>
    <r>
      <t xml:space="preserve">CHAPÉU: </t>
    </r>
    <r>
      <rPr>
        <sz val="11"/>
        <color rgb="FF000000"/>
        <rFont val="Calibri"/>
        <family val="2"/>
      </rPr>
      <t>tipo mexicano</t>
    </r>
  </si>
  <si>
    <t>(B) Custo MENSAL por funcionário AE</t>
  </si>
  <si>
    <t>Custo Mensal por funcionário                                                          Cálculo = (A + B / 2)</t>
  </si>
  <si>
    <t>Camisa de manga curta em tecido malha PV (malha fria) de 33% poliéster e 67% de viscose ou tecido dry fit 100% polyester</t>
  </si>
  <si>
    <t>CALÇA de elástico, tecido tactel 100% poliamida, características: tecido leve e de toque macio</t>
  </si>
  <si>
    <t>CALÇADO: tipo bota ou botina impermeável fechado, solado antiderrapante</t>
  </si>
  <si>
    <t>Valor ANUAL estimado por funcionário</t>
  </si>
  <si>
    <t>R$  MENSAL estimado por funcionário</t>
  </si>
  <si>
    <t>Produtividade em m²</t>
  </si>
  <si>
    <t>Funcionários Estimados</t>
  </si>
  <si>
    <t>Funcionáiros por Tipo de Área</t>
  </si>
  <si>
    <t>Funcionários</t>
  </si>
  <si>
    <t>Quantidade de postos</t>
  </si>
  <si>
    <t>Vale Transporte</t>
  </si>
  <si>
    <t>Total Área Existente M²</t>
  </si>
  <si>
    <t>SR/RO</t>
  </si>
  <si>
    <t>1.1 Piso Frio</t>
  </si>
  <si>
    <t>1.2 Banheiros</t>
  </si>
  <si>
    <t>1.3 Laboratório</t>
  </si>
  <si>
    <t>1.4 Almoxarifado/galpão</t>
  </si>
  <si>
    <t>1.5 Espaços livres (TELECENTRO, AUDITORIO, etc.)</t>
  </si>
  <si>
    <t>2.1 Piso Pavimentado</t>
  </si>
  <si>
    <t>2.2 Varrição de passeios e arruamentos (estacionamentos, inclusive garagens cobertas, etc)</t>
  </si>
  <si>
    <t>2.3 Pátios e áreas verdes – ALTA frequência</t>
  </si>
  <si>
    <t>2.4 Pátios e áreas verdes – MÉDIA frequência (QUINZENAL)</t>
  </si>
  <si>
    <t>EI E EE</t>
  </si>
  <si>
    <t>2.5 Pátios e áreas verdes – BAIXA frequência</t>
  </si>
  <si>
    <t>2.6 Campo de futebol (gramado)</t>
  </si>
  <si>
    <t>2.7 Coleta de detritos em pátios e áreas verdes com FREQUENCIA DIÁRIA</t>
  </si>
  <si>
    <t>EI</t>
  </si>
  <si>
    <t>3.1 Esquadrias internas</t>
  </si>
  <si>
    <t>EE</t>
  </si>
  <si>
    <t>GISE/PVH</t>
  </si>
  <si>
    <t>1.2 Almoxarifado/galpão</t>
  </si>
  <si>
    <t>1.3 Banheiros</t>
  </si>
  <si>
    <t>2.3 Pátios e áreas verdes – BAIXA frequência</t>
  </si>
  <si>
    <t>3.1 Esquadria internas</t>
  </si>
  <si>
    <t>3.2 Esquadrias Externas</t>
  </si>
  <si>
    <t>DPF/GMI</t>
  </si>
  <si>
    <t>Total COM e SEM VT</t>
  </si>
  <si>
    <t>1.2 Banheiro</t>
  </si>
  <si>
    <t>1.3 Almoxarifado/galpão</t>
  </si>
  <si>
    <t>1.4 Espaços livres (TELECENTRO, AUDITORIO, etc.)</t>
  </si>
  <si>
    <t>2.3 Pátios e áreas verdes – ALTA frequência (SEMANAL)</t>
  </si>
  <si>
    <t>CRISTAL</t>
  </si>
  <si>
    <t>2.1 Pátios e áreas verdes - QUINZENAL</t>
  </si>
  <si>
    <t>DPF/JPN</t>
  </si>
  <si>
    <t>DPF/VLA</t>
  </si>
  <si>
    <t>2.7 Coleta de detrito em pátios e áreas verdes com FREQUÊNCIA DIÁRIA</t>
  </si>
  <si>
    <t>CONFRON</t>
  </si>
  <si>
    <t>ROOSEVELT</t>
  </si>
  <si>
    <t>=</t>
  </si>
  <si>
    <t>2.1 Varrição de passeios e arruamentos (estacionamentos, inclusive garagens cobertas, etc)</t>
  </si>
  <si>
    <t>DIAMANTE</t>
  </si>
  <si>
    <t>BRADESCO</t>
  </si>
  <si>
    <t>Total</t>
  </si>
  <si>
    <t>DESCRIÇÃO E QUANTIDADE ESTIMADA DE EQUIPAMENTOS DE LIMPEZA</t>
  </si>
  <si>
    <t>SITES ELETRÔNICOS E EMPRESAS                                                  VALORES UNITÁRIOS (R$)</t>
  </si>
  <si>
    <t>VALORES ESTIMADOS (R$)</t>
  </si>
  <si>
    <r>
      <t>V</t>
    </r>
    <r>
      <rPr>
        <b/>
        <sz val="9"/>
        <color rgb="FF000000"/>
        <rFont val="Calibri"/>
        <family val="2"/>
      </rPr>
      <t>ALORES ESTIMADOS</t>
    </r>
    <r>
      <rPr>
        <b/>
        <sz val="9"/>
        <color rgb="FFFF0000"/>
        <rFont val="Calibri"/>
        <family val="2"/>
      </rPr>
      <t xml:space="preserve"> INICIALMENTE</t>
    </r>
  </si>
  <si>
    <t>ESPECIFICAÇÃO</t>
  </si>
  <si>
    <t>TOTAL ANUAL</t>
  </si>
  <si>
    <t>PREÇO MÉDIO UNITÁRIO</t>
  </si>
  <si>
    <t>Aspirador para pós e líquidos, profissional, sem a necessidade de mudar de filtro ou desligar o equipamento, reservatório com capacidade para 20 lts</t>
  </si>
  <si>
    <t>UNIDADE</t>
  </si>
  <si>
    <t>SUBMARINO.COM</t>
  </si>
  <si>
    <t>WALMART.COM</t>
  </si>
  <si>
    <t>FG.COM</t>
  </si>
  <si>
    <t>COMBATE</t>
  </si>
  <si>
    <t>NOVA PROVA</t>
  </si>
  <si>
    <t>HM BALBI</t>
  </si>
  <si>
    <t>Bomba pulverizadora</t>
  </si>
  <si>
    <t>AMERICANAS.COM</t>
  </si>
  <si>
    <t>GWRSHOP.COM</t>
  </si>
  <si>
    <t>Carrinho de carregar material de limpeza, em polipropileno, com rodinhas, suporte com saco de lixo com capacidade para 90 L, aproximadamente, duas bandejas, lugar para colocar balde com espremedor. O carrinho deverá conter os seguintes acessórios: 01 balde espremedor de 30 litros, aproximadamente, com divisão para água limpa e água suja; 01 conjunto Mop líquido (01 cabo em alumínio, 01 haste, 01 refil mop líquido 320g, aproximadamente); 01 pá coletora pop; 01 conjunto Mop Pó (01 cabo em alumínio, 01 armação, 01 refil Mop pó de aproximadamente 60 cm); 01 placa de sinalização para piso molhado. Qualidade igual ou similar a kit funcional América</t>
  </si>
  <si>
    <t>GADOTTICAR.COM</t>
  </si>
  <si>
    <t>LOJADOPROFISSIONAL.COM</t>
  </si>
  <si>
    <t>E-COZINHAS.COM</t>
  </si>
  <si>
    <t>Carrinho de mão com caçamba em polipropileno, estrutura tubular bipartida em aço SAE 1020, Capacidade da caçamba: 90L, Pneu com câmara</t>
  </si>
  <si>
    <t>AGROTAMA.COM</t>
  </si>
  <si>
    <t>LOJADOMECANICO.COM</t>
  </si>
  <si>
    <t>CARRO PARA LEVAR GARRAFÕES DE ÁGUA</t>
  </si>
  <si>
    <t>CARRINHOSNET.COM</t>
  </si>
  <si>
    <t>CARRINHOSINDUSTRIAIS.NET</t>
  </si>
  <si>
    <t>CESTO fechado de 30 litros para escritório</t>
  </si>
  <si>
    <t>SILVALAR.COM</t>
  </si>
  <si>
    <t>MULTIECON.COM</t>
  </si>
  <si>
    <t>CESTO LIXO Gari, com tampa, de 120 lts, roda de 200 mm X 240 A</t>
  </si>
  <si>
    <t>MAGAZINELUIZA.COM</t>
  </si>
  <si>
    <t>BR.MELINTEREST.COM</t>
  </si>
  <si>
    <t>BENZOLIMP.COM</t>
  </si>
  <si>
    <t>CISCADOR leque cabo longo</t>
  </si>
  <si>
    <t>DUTRAMAQUINAS.COM</t>
  </si>
  <si>
    <t>DISPENSADOR P/ COPO 2 TUBOS de 180 ml cada</t>
  </si>
  <si>
    <t>CONTRISUL.COM</t>
  </si>
  <si>
    <t>DISPENSER para álcool gel</t>
  </si>
  <si>
    <t>DISPENSER PARA PAPEL HIGIÊNICO EM ROLO, capacidade para no mínimo rolos de 250 metros</t>
  </si>
  <si>
    <t>DISPENSER para saboneteira, resistente, produzido em material plástico ABS, com sistema autocolante, visor frontal, facilitando o abastecimento do produto, válvula de supervisor, proporcionando correta dosagem e impedindo vazamento, para acondicionamento dos refis</t>
  </si>
  <si>
    <t>DISPENSER para toalha de papel interfolhada, capacidade de no mínimo 1 maço de 250 folhas</t>
  </si>
  <si>
    <t>SHOPFACIL.COM</t>
  </si>
  <si>
    <t>ENCERADEIRA industrial acompanhado de  todos os acessórios</t>
  </si>
  <si>
    <t>TTMAQUINAS.COM</t>
  </si>
  <si>
    <t>ESCADA de aço/alumínio 12 degraus – Tipo cavalete</t>
  </si>
  <si>
    <t>SHOPTIME.COM</t>
  </si>
  <si>
    <t>ESCADA de aço/alumínio 7 degraus – Tipo cavalete</t>
  </si>
  <si>
    <t>ESCADA DOBRÁVEL, material: ferro e aço galvanizado pintado, com cinco degraus, e sapatas antiderrapantes</t>
  </si>
  <si>
    <t>CEC.COM</t>
  </si>
  <si>
    <t>EXTENSÃO ELÉTRICA 50m com tomadas de entrada e saída – 3/2,5mm</t>
  </si>
  <si>
    <t>RRMAQUINAS.COM</t>
  </si>
  <si>
    <t>Lavadora profissional de alta pressão (Vazão: 7 lt/min; Pressão: 1600 libras; Potência do Motor:2000W)</t>
  </si>
  <si>
    <t>LIXEIRA CILINDRICA, plástica, para banheiro, mínimo de 15 lts</t>
  </si>
  <si>
    <t>KALUNGA.COM</t>
  </si>
  <si>
    <t>LIXEIRA, plástica, de 100 lts, com tampa, para área externa</t>
  </si>
  <si>
    <t>MANGUEIRA nylon trançado 3/4”, 100 metros</t>
  </si>
  <si>
    <t>TDAFERRAMENTAS.COM</t>
  </si>
  <si>
    <t>CASAAMERICA.COM</t>
  </si>
  <si>
    <t>PLACA DE SINALIZAÇÃO c/ aviso de piso molhado, banheiro fora de uso, não entre, chão úmido e outras indicações necessárias</t>
  </si>
  <si>
    <t>FACÃO</t>
  </si>
  <si>
    <t>FOICE</t>
  </si>
  <si>
    <t>ENXADA</t>
  </si>
  <si>
    <t>PÁ TIPO PEDREIRO/COLHER</t>
  </si>
  <si>
    <t>ROÇADEIRA e seus insumos (lamina, FIO DE NYLON, gasolina, lima chata, óleo 2 tempos, etc)</t>
  </si>
  <si>
    <t>TESOURA DE PODA (grande)</t>
  </si>
  <si>
    <t>ESTRELA10.COM</t>
  </si>
  <si>
    <r>
      <rPr>
        <b/>
        <sz val="11"/>
        <color rgb="FFFF0000"/>
        <rFont val="Calibri"/>
        <family val="2"/>
      </rPr>
      <t>(A)</t>
    </r>
    <r>
      <rPr>
        <b/>
        <sz val="11"/>
        <color rgb="FF000000"/>
        <rFont val="Times New Roman1"/>
      </rPr>
      <t xml:space="preserve"> Valor TOTAL Anual dos Equipamentos (R$)</t>
    </r>
  </si>
  <si>
    <r>
      <t xml:space="preserve">(B) </t>
    </r>
    <r>
      <rPr>
        <b/>
        <sz val="11"/>
        <color rgb="FF000000"/>
        <rFont val="Calibri"/>
        <family val="2"/>
      </rPr>
      <t>Custo Anual da Depreciação (</t>
    </r>
    <r>
      <rPr>
        <b/>
        <sz val="11"/>
        <color rgb="FFFF0000"/>
        <rFont val="Times New Roman1"/>
      </rPr>
      <t xml:space="preserve">Cálculo: = (R$ A * 0,9) / (12 * 8) * 12)¹
</t>
    </r>
  </si>
  <si>
    <r>
      <t xml:space="preserve">(C) </t>
    </r>
    <r>
      <rPr>
        <b/>
        <sz val="11"/>
        <color rgb="FF000000"/>
        <rFont val="Calibri"/>
        <family val="2"/>
      </rPr>
      <t xml:space="preserve">Custo MENSAL da Depreciação a ser considerado na planilha de cada posto (R$) </t>
    </r>
    <r>
      <rPr>
        <b/>
        <sz val="11"/>
        <color rgb="FFFF0000"/>
        <rFont val="Times New Roman1"/>
      </rPr>
      <t xml:space="preserve">(Cálculo: = (R$ B / 12 / 24)²
</t>
    </r>
  </si>
  <si>
    <t>¹ No cálculo do custo dos equipamentos, a Administração considerou o valor residual de 10% e vida útil de 08 anos.</t>
  </si>
  <si>
    <t>² 12 é o nº de meses e 24 o nº de serventes estimados.</t>
  </si>
  <si>
    <t>1. Tendo em vista a discrepância com os demais valores pesquisados, foi desconsiderado para o cálculo da média dos ITENS 1 e 3 o valor cotado pela empresa NOVA PROVA, e para os ITENS 3, 10 e 26 os cotados pela empresa HM BALBI.</t>
  </si>
  <si>
    <t>EQUIPAMENTOS/UTENSÍLIOS POR LAVADOR AO ANO</t>
  </si>
  <si>
    <r>
      <t xml:space="preserve">VALORES ESTIMADOS (R$) </t>
    </r>
    <r>
      <rPr>
        <b/>
        <sz val="11"/>
        <color rgb="FFFF0000"/>
        <rFont val="Calibri"/>
        <family val="2"/>
      </rPr>
      <t>INICIALMENTE</t>
    </r>
  </si>
  <si>
    <t>SITES ELETRÔNICOS E EMPRESAS                                                                                                                          VALORES UNITÁRIOS (R$)</t>
  </si>
  <si>
    <t>Aspirador de pó e água profissional, de baixo ruído</t>
  </si>
  <si>
    <t>Compressor com moto-bomba</t>
  </si>
  <si>
    <t>Mangueira de ar de 1/4  com 50 metros</t>
  </si>
  <si>
    <t>CCPPARAFUSOS.COM</t>
  </si>
  <si>
    <t>MAXIFERRAMENTA.COM</t>
  </si>
  <si>
    <t>Mangueira de água  de 3/4 com 100 metros</t>
  </si>
  <si>
    <r>
      <t>(A)</t>
    </r>
    <r>
      <rPr>
        <sz val="11"/>
        <color rgb="FF000000"/>
        <rFont val="Calibri"/>
        <family val="2"/>
      </rPr>
      <t xml:space="preserve"> Valor Total Anual dos equipamentos (R$)</t>
    </r>
  </si>
  <si>
    <t>-</t>
  </si>
  <si>
    <r>
      <t>(B)</t>
    </r>
    <r>
      <rPr>
        <sz val="11"/>
        <color rgb="FF000000"/>
        <rFont val="Calibri"/>
        <family val="2"/>
      </rPr>
      <t xml:space="preserve"> Custo Anual da Depreciação R$ ( </t>
    </r>
    <r>
      <rPr>
        <sz val="11"/>
        <color rgb="FFFF0000"/>
        <rFont val="Times New Roman1"/>
      </rPr>
      <t>Cálculo: = (R$ A * 0,9) / (12 * 8) * 12)¹</t>
    </r>
  </si>
  <si>
    <r>
      <t xml:space="preserve">(C) </t>
    </r>
    <r>
      <rPr>
        <sz val="11"/>
        <color rgb="FF000000"/>
        <rFont val="Calibri"/>
        <family val="2"/>
      </rPr>
      <t xml:space="preserve">Custo MENSAL da depreciação que deverá ser considerado na planilha do Lavador R$ </t>
    </r>
    <r>
      <rPr>
        <sz val="11"/>
        <color rgb="FFFF0000"/>
        <rFont val="Times New Roman1"/>
      </rPr>
      <t>(Cálculo: = (R$ B / 12 / 4)²</t>
    </r>
  </si>
  <si>
    <t>² 12 é o nº de meses e 4 é o nº de postos.</t>
  </si>
  <si>
    <t>OBSERVAÇÕES:</t>
  </si>
  <si>
    <t>1. Considerando a discrepância com os demais valores pesquisados, foi desconsiderado para o cálculo da média do valor estimado para cada ITEM e para os itens 1 e 2 os valores cotados pela empresa HM BALBI.</t>
  </si>
  <si>
    <t>2. Os valores dos itens 1  e 2 orçados pela HM BALBI não foram considerados para o preço médio, pois mostram-se consideravelmente superiores se comparados a outras cotações de preços.</t>
  </si>
  <si>
    <r>
      <t xml:space="preserve">C1-A  PIS </t>
    </r>
    <r>
      <rPr>
        <b/>
        <sz val="8"/>
        <color rgb="FFFF0000"/>
        <rFont val="Times New Roman"/>
        <family val="1"/>
      </rPr>
      <t xml:space="preserve">(depende do regime de tributação)   </t>
    </r>
  </si>
  <si>
    <r>
      <t>C1-B  COFINS</t>
    </r>
    <r>
      <rPr>
        <b/>
        <sz val="8"/>
        <color rgb="FFFF0000"/>
        <rFont val="Times New Roman"/>
        <family val="1"/>
      </rPr>
      <t xml:space="preserve"> (depende do regime de tributação)  </t>
    </r>
  </si>
  <si>
    <r>
      <t xml:space="preserve">C2-A ISS </t>
    </r>
    <r>
      <rPr>
        <b/>
        <sz val="8"/>
        <color rgb="FFFF0000"/>
        <rFont val="Times New Roman"/>
        <family val="1"/>
      </rPr>
      <t xml:space="preserve">(5%)       </t>
    </r>
    <r>
      <rPr>
        <b/>
        <sz val="8"/>
        <color rgb="FF000000"/>
        <rFont val="Times New Roman"/>
        <family val="1"/>
      </rPr>
      <t xml:space="preserve">   </t>
    </r>
  </si>
  <si>
    <r>
      <t xml:space="preserve">C.3 - Outros </t>
    </r>
    <r>
      <rPr>
        <b/>
        <sz val="8"/>
        <color rgb="FFFF0000"/>
        <rFont val="Times New Roman"/>
        <family val="1"/>
      </rPr>
      <t xml:space="preserve">(ex. CPRB)      </t>
    </r>
    <r>
      <rPr>
        <b/>
        <sz val="8"/>
        <color rgb="FF000000"/>
        <rFont val="Times New Roman"/>
        <family val="1"/>
      </rPr>
      <t xml:space="preserve">      </t>
    </r>
  </si>
  <si>
    <t>À SUPERINTENDÊNCIA REGIONAL DE POLÍCIA FEDERAL EM RONDÔNIA</t>
  </si>
  <si>
    <t>Senhor(a) Pregoeiro(a)/Agente de Contratação:</t>
  </si>
  <si>
    <t>(localidade e data)</t>
  </si>
  <si>
    <t>Assinatura do representante legal
Nome e CPF</t>
  </si>
  <si>
    <r>
      <rPr>
        <b/>
        <sz val="12"/>
        <color rgb="FF000000"/>
        <rFont val="Times New Roman"/>
        <family val="1"/>
      </rPr>
      <t>2.</t>
    </r>
    <r>
      <rPr>
        <sz val="12"/>
        <color rgb="FF000000"/>
        <rFont val="Times New Roman"/>
        <family val="1"/>
      </rPr>
      <t xml:space="preserve"> Não possuir vínculo de natureza técnica, comercial, econômica, financeira, trabalhista ou civil com dirigente do órgão ou entidade contratante ou com agente público que tenha desempenhado função na licitação ou atue na fiscalização ou na gestão do contrato, ou que deles seja cônjuge, companheiro ou parente em linha reta, colateral ou por afinidade, até o terceiro grau.</t>
    </r>
  </si>
  <si>
    <r>
      <rPr>
        <b/>
        <sz val="12"/>
        <color rgb="FF000000"/>
        <rFont val="Times New Roman"/>
        <family val="1"/>
      </rPr>
      <t>4.</t>
    </r>
    <r>
      <rPr>
        <sz val="12"/>
        <color rgb="FF000000"/>
        <rFont val="Times New Roman"/>
        <family val="1"/>
      </rPr>
      <t xml:space="preserve"> Que observaremos os critérios de sustentabilidade aplicados a contratação e previstos na legislação vigente.</t>
    </r>
  </si>
  <si>
    <r>
      <rPr>
        <b/>
        <sz val="12"/>
        <color rgb="FF000000"/>
        <rFont val="Times New Roman"/>
        <family val="1"/>
      </rPr>
      <t>7.</t>
    </r>
    <r>
      <rPr>
        <sz val="12"/>
        <color rgb="FF000000"/>
        <rFont val="Times New Roman"/>
        <family val="1"/>
      </rPr>
      <t xml:space="preserve"> Os pagamentos deverão ser creditados à conta corrente n° ---------- , agência --- -----, Banco -------.</t>
    </r>
  </si>
  <si>
    <r>
      <rPr>
        <b/>
        <sz val="12"/>
        <color rgb="FF000000"/>
        <rFont val="Times New Roman"/>
        <family val="1"/>
      </rPr>
      <t xml:space="preserve">8. </t>
    </r>
    <r>
      <rPr>
        <sz val="12"/>
        <color rgb="FF000000"/>
        <rFont val="Times New Roman"/>
        <family val="1"/>
      </rPr>
      <t>O responsável pela assinatura do Contrato, é o(a) Sr(a) --------------------------------RG nº --------------------------------- CPF nº ------------------------------, endereço -------------------.</t>
    </r>
  </si>
  <si>
    <r>
      <rPr>
        <b/>
        <sz val="12"/>
        <color rgb="FF000000"/>
        <rFont val="Times New Roman"/>
        <family val="1"/>
      </rPr>
      <t>9.</t>
    </r>
    <r>
      <rPr>
        <sz val="12"/>
        <color rgb="FF000000"/>
        <rFont val="Times New Roman"/>
        <family val="1"/>
      </rPr>
      <t> Os contatos poderão ser efetuados através do telefone ----------- e do e-mail---------</t>
    </r>
  </si>
  <si>
    <t>Assunto: PREGÃO ELETRÔNICO Nº 90002/2024 SR/PF/RO</t>
  </si>
  <si>
    <r>
      <t xml:space="preserve">A empresa </t>
    </r>
    <r>
      <rPr>
        <sz val="12"/>
        <color rgb="FFFF0000"/>
        <rFont val="Times New Roman"/>
        <family val="1"/>
      </rPr>
      <t>(NOME DA EMPRESA)</t>
    </r>
    <r>
      <rPr>
        <sz val="12"/>
        <color rgb="FF000000"/>
        <rFont val="Times New Roman"/>
        <family val="1"/>
      </rPr>
      <t xml:space="preserve">, </t>
    </r>
    <r>
      <rPr>
        <sz val="12"/>
        <color rgb="FFFF0000"/>
        <rFont val="Times New Roman"/>
        <family val="1"/>
      </rPr>
      <t>(n° do CNPJ</t>
    </r>
    <r>
      <rPr>
        <sz val="12"/>
        <color rgb="FF000000"/>
        <rFont val="Times New Roman"/>
        <family val="1"/>
      </rPr>
      <t xml:space="preserve">), sediada </t>
    </r>
    <r>
      <rPr>
        <sz val="12"/>
        <color rgb="FFFF0000"/>
        <rFont val="Times New Roman"/>
        <family val="1"/>
      </rPr>
      <t>(endereço completo</t>
    </r>
    <r>
      <rPr>
        <sz val="12"/>
        <color rgb="FF000000"/>
        <rFont val="Times New Roman"/>
        <family val="1"/>
      </rPr>
      <t>), tendo examinado minuciosamente as normas específicas do Pregão Eletrônico nº 90002/2024, conforme as especificações constantes do Termo de Referência, Edital e respectivos anexos, e após tomar conhecimento de todas as condições lá estabelecidas, declara expressamente:</t>
    </r>
  </si>
  <si>
    <r>
      <rPr>
        <b/>
        <sz val="12"/>
        <color rgb="FF000000"/>
        <rFont val="Times New Roman"/>
        <family val="1"/>
      </rPr>
      <t>1.</t>
    </r>
    <r>
      <rPr>
        <sz val="12"/>
        <color rgb="FF000000"/>
        <rFont val="Times New Roman"/>
        <family val="1"/>
      </rPr>
      <t xml:space="preserve"> Prestar, sob nossa integral responsabilidade, os serviços objeto do referido Edital de Pregão Eletrônico em referência. Desta forma, o </t>
    </r>
    <r>
      <rPr>
        <b/>
        <sz val="12"/>
        <color rgb="FF000000"/>
        <rFont val="Times New Roman"/>
        <family val="1"/>
      </rPr>
      <t>valor mensal é de R$ _________(___), o valor anual de R$ _________(___) e o valor GLOBAL (total em 5 anos) de R$ _____________________(_____________)</t>
    </r>
    <r>
      <rPr>
        <sz val="12"/>
        <color rgb="FF000000"/>
        <rFont val="Times New Roman"/>
        <family val="1"/>
      </rPr>
      <t>, conforme detalhado abaixo:</t>
    </r>
  </si>
  <si>
    <t>Serviços</t>
  </si>
  <si>
    <t>Valor Unitário (R$)</t>
  </si>
  <si>
    <t>Quantidade Mensal</t>
  </si>
  <si>
    <t>DETALHAMENTO</t>
  </si>
  <si>
    <t>Valor MENSAL (R$)</t>
  </si>
  <si>
    <t>Valor ANUAL (R$)</t>
  </si>
  <si>
    <t>Valor TOTAL em 5 anos (R$)</t>
  </si>
  <si>
    <t>Serviços técnicos na área de Tecnologia da Informação para suporte técnico a usuários (2º Nível), sustentação da infraestrutura de Tecnologia da Informação (3º nível) e manutenção de equipamentos de TIC, para atender a Polícia Federal em Rondônia, por 5 anos.</t>
  </si>
  <si>
    <t>Manutenção de equipamentos de TIC por terceiros¹</t>
  </si>
  <si>
    <t>Visitas técnicas nas delegacias do interior¹</t>
  </si>
  <si>
    <t xml:space="preserve">Suporte técnico a usuários (Service Desk 2º Nível) </t>
  </si>
  <si>
    <t xml:space="preserve">Sustentação da infraestrutura de Tecnologia da Informação (3º nível) </t>
  </si>
  <si>
    <t xml:space="preserve">VALOR DA CONTRATAÇÃO  </t>
  </si>
  <si>
    <t>Obs. ¹Para fins de elaboração da proposta, o valor estimado para a manutenção de equipamentos de TIC e das visitas técnicas é fixo.</t>
  </si>
  <si>
    <r>
      <rPr>
        <b/>
        <sz val="12"/>
        <color rgb="FF000000"/>
        <rFont val="Times New Roman"/>
        <family val="1"/>
      </rPr>
      <t xml:space="preserve">3. </t>
    </r>
    <r>
      <rPr>
        <sz val="12"/>
        <color rgb="FF000000"/>
        <rFont val="Times New Roman"/>
        <family val="1"/>
      </rPr>
      <t>Ter pleno conhecimento das condições e peculiaridades inerentes à natureza do serviço, assumindo total responsabilidade por este fato e que não utilizará deste para quaisquer questionamentos futuros que ensejem desavenças técnicas ou financeiras com a contratante.</t>
    </r>
    <r>
      <rPr>
        <sz val="12"/>
        <color rgb="FFFF0000"/>
        <rFont val="Times New Roman"/>
        <family val="1"/>
      </rPr>
      <t xml:space="preserve"> (corresponde a declaração do item 7.9.2 do Edital e, portanto substitui o atestado de vistoria)</t>
    </r>
  </si>
  <si>
    <r>
      <rPr>
        <b/>
        <sz val="12"/>
        <color rgb="FF000000"/>
        <rFont val="Times New Roman"/>
        <family val="1"/>
      </rPr>
      <t>5.</t>
    </r>
    <r>
      <rPr>
        <sz val="12"/>
        <color rgb="FF000000"/>
        <rFont val="Times New Roman"/>
        <family val="1"/>
      </rPr>
      <t xml:space="preserve"> Estamos cientes e aceitamos as condições do Edital do Pregão Eletrônico nº ........../2024 SR/PF/RO, inclusive as fixadas para pagamento.</t>
    </r>
  </si>
  <si>
    <r>
      <rPr>
        <b/>
        <sz val="12"/>
        <color rgb="FF000000"/>
        <rFont val="Times New Roman"/>
        <family val="1"/>
      </rPr>
      <t>6.</t>
    </r>
    <r>
      <rPr>
        <sz val="12"/>
        <color rgb="FF000000"/>
        <rFont val="Times New Roman"/>
        <family val="1"/>
      </rPr>
      <t xml:space="preserve">  Esta proposta é válida por no mínimo 60 dias (sessenta dias), a contar da data estabelecida para a sua apresentação.</t>
    </r>
  </si>
  <si>
    <r>
      <rPr>
        <b/>
        <sz val="12"/>
        <color rgb="FF000000"/>
        <rFont val="Times New Roman"/>
        <family val="1"/>
      </rPr>
      <t>10.</t>
    </r>
    <r>
      <rPr>
        <sz val="12"/>
        <color rgb="FF000000"/>
        <rFont val="Times New Roman"/>
        <family val="1"/>
      </rPr>
      <t xml:space="preserve"> Declaramos que os preços contidos nesta proposta incluem todos os custos e despesas referentes ao objeto da licitação, tais como: custos diretos e indiretos, tributos incidentes, taxa de administração, transporte, mão de obra, encargos sociais, direitos trabalhistas assegurados na Constituição Federal, nas leis trabalhistas, nas normas infralegais, nas convenções coletivas de trabalho e nos termos de ajustamento de conduta vigentes na data de entrega das propostas, seguros, lucro e outros necessários ao cumprimento integral do objeto. </t>
    </r>
    <r>
      <rPr>
        <sz val="12"/>
        <color rgb="FFFF0000"/>
        <rFont val="Times New Roman"/>
        <family val="1"/>
      </rPr>
      <t>(corresponde a declaração do item 7.8 do Edital).</t>
    </r>
    <r>
      <rPr>
        <sz val="12"/>
        <color rgb="FF000000"/>
        <rFont val="Times New Roman"/>
        <family val="1"/>
      </rPr>
      <t xml:space="preserve">
 </t>
    </r>
  </si>
  <si>
    <t>Identificação da Licitação</t>
  </si>
  <si>
    <t>Nome da Empresa</t>
  </si>
  <si>
    <t>CNPJ</t>
  </si>
  <si>
    <t>Suporte Técnico em Tecnologia da Informação e Comunicação - TIC, que consiste em atendimento a chamados técnicos de usuários de TIC, serviços técnicos de operação e sustentação de infraestrutura de rede de TIC (2º e 3º níveis)</t>
  </si>
  <si>
    <t>Componentes de Custo de Pessoal</t>
  </si>
  <si>
    <t>Remuneração (salário + 30% adicional periculosidade)</t>
  </si>
  <si>
    <t>Descrição</t>
  </si>
  <si>
    <t>Custos com recursos de computação</t>
  </si>
  <si>
    <t>Total Mensal:</t>
  </si>
  <si>
    <t>Processo n.</t>
  </si>
  <si>
    <t xml:space="preserve">Pregão Eletrônico n. </t>
  </si>
  <si>
    <t>Salário
(S)</t>
  </si>
  <si>
    <t>Fator K
(K)</t>
  </si>
  <si>
    <t>Qtde. profissionais por perfil
(Q)</t>
  </si>
  <si>
    <t>Custo Mensal por Perfil
(CM = CT x Q)</t>
  </si>
  <si>
    <t>Categoria</t>
  </si>
  <si>
    <t>Suporte Nível 2</t>
  </si>
  <si>
    <t>Suporte Nível 3</t>
  </si>
  <si>
    <t>Discriminação dos Serviços (dados referentes à contratação)</t>
  </si>
  <si>
    <t>A</t>
  </si>
  <si>
    <t>Data de apresentação da proposta (dia/mês/ano)</t>
  </si>
  <si>
    <t>B</t>
  </si>
  <si>
    <t>Município/UF</t>
  </si>
  <si>
    <t>Porto Velho/RO</t>
  </si>
  <si>
    <t>C</t>
  </si>
  <si>
    <t>Ano do Acordo, Convenção ou Sentença Normativa em Dissídio Coletivo</t>
  </si>
  <si>
    <t>D</t>
  </si>
  <si>
    <t>Número de meses de execução contratual</t>
  </si>
  <si>
    <t>60 meses</t>
  </si>
  <si>
    <t>Identificação do Serviço</t>
  </si>
  <si>
    <t>Tipo de serviço</t>
  </si>
  <si>
    <t>Unidade
de
Medida</t>
  </si>
  <si>
    <t>Dados complementares para composição dos custos referente à mão de obra</t>
  </si>
  <si>
    <t>Tipo de serviço (mesmo serviço com características distintas)</t>
  </si>
  <si>
    <t>Classificação Brasileira de Ocupações (CBO)</t>
  </si>
  <si>
    <t>Salário normativo da categoria profissional</t>
  </si>
  <si>
    <t>Categoria profissional (vinculada à execução contratual)</t>
  </si>
  <si>
    <t>Salário mínimo vigente</t>
  </si>
  <si>
    <t>MÓDULO 1: COMPOSIÇÃO DA REMUNERAÇÃO</t>
  </si>
  <si>
    <t>Composição da Remuneração</t>
  </si>
  <si>
    <t>%</t>
  </si>
  <si>
    <t>Adicional de Periculosidade</t>
  </si>
  <si>
    <t>Outros (especificar)</t>
  </si>
  <si>
    <t>Total da Remuneração</t>
  </si>
  <si>
    <t>MÓDULO 2: ENCARGOS e BENEFÍCIOS ANUAIS, MENSAIS E DIÁRIOS</t>
  </si>
  <si>
    <t>Submódulo 2.1 - 13º (décimo terceiro) Salário, Férias e Adicional de Férias</t>
  </si>
  <si>
    <t>2.1</t>
  </si>
  <si>
    <t>13º (décimo terceiro) Salário, Férias e Adicional de Férias</t>
  </si>
  <si>
    <r>
      <t xml:space="preserve">13º (décimo terceiro) Salário </t>
    </r>
    <r>
      <rPr>
        <b/>
        <sz val="8"/>
        <color rgb="FFFF0000"/>
        <rFont val="Times New Roman"/>
        <family val="1"/>
      </rPr>
      <t>= (1/12)*100</t>
    </r>
  </si>
  <si>
    <t xml:space="preserve">BASE DE CÁLCULO PARA O MÓDULO 2.2 </t>
  </si>
  <si>
    <t xml:space="preserve"> MÓDULO 1</t>
  </si>
  <si>
    <t xml:space="preserve"> MÓDULO 2.1</t>
  </si>
  <si>
    <t>Submódulo 2.2 - Encargos Previdenciários (GPS), Fundo de Garantia por Tempo de Serviço (FGTS) e outras contribuições.</t>
  </si>
  <si>
    <t>2.2</t>
  </si>
  <si>
    <t>GPS, FGTS e outras contribuições</t>
  </si>
  <si>
    <t>INSS</t>
  </si>
  <si>
    <t>Salário educação</t>
  </si>
  <si>
    <t>SESC ou SESI</t>
  </si>
  <si>
    <t>E</t>
  </si>
  <si>
    <t>SENAI-SENAC</t>
  </si>
  <si>
    <t>F</t>
  </si>
  <si>
    <t>SEBRAE</t>
  </si>
  <si>
    <t>G</t>
  </si>
  <si>
    <t>INCRA</t>
  </si>
  <si>
    <t>H</t>
  </si>
  <si>
    <t>FGTS</t>
  </si>
  <si>
    <t>Submódulo 2.3 - Benefícios Mensais e Diários</t>
  </si>
  <si>
    <t>2.3</t>
  </si>
  <si>
    <t>Benefícios Mensais e Diários</t>
  </si>
  <si>
    <t>Total de Benefícios Mensais e Diários</t>
  </si>
  <si>
    <t>Quadro-Resumo do Módulo 2 - Encargos e Benefícios anuais, mensais e diários</t>
  </si>
  <si>
    <t>Encargos e Benefícios Anuais, Mensais e Diários</t>
  </si>
  <si>
    <t>Provisão para Rescisão</t>
  </si>
  <si>
    <t>Aviso Prévio Indenizado</t>
  </si>
  <si>
    <t xml:space="preserve">Incidência do FGTS sobre Aviso Prévio Indenizado </t>
  </si>
  <si>
    <t>Aviso Prévio Trabalhado</t>
  </si>
  <si>
    <t>Incidência de GPS, FGTS e outras contribuições sobre o Aviso Prévio Trabalhado (IN 07/18)</t>
  </si>
  <si>
    <t xml:space="preserve">BASE DE CÁLCULO PARA O MÓDULO 4 = MÓDULO 1 </t>
  </si>
  <si>
    <t xml:space="preserve">TOTAL </t>
  </si>
  <si>
    <t>4.1</t>
  </si>
  <si>
    <t>Substituto nas Ausências legais</t>
  </si>
  <si>
    <r>
      <t>Substituto na cobertura de Férias</t>
    </r>
    <r>
      <rPr>
        <b/>
        <sz val="8"/>
        <color rgb="FFFF0000"/>
        <rFont val="Times New Roman"/>
        <family val="1"/>
      </rPr>
      <t xml:space="preserve"> =((1+1/3)/12)/12</t>
    </r>
  </si>
  <si>
    <t>Substituto na cobertura de Ausências legais</t>
  </si>
  <si>
    <t>Substituto na cobertura de Outras ausências (especificar)</t>
  </si>
  <si>
    <t>BASE DE CÁLCULO PARA O MÓDULO 6 = MÓDULO 1 + MÓDULO 2 + MÓDULO 3 + MÓDULO 4 + MÓDULO 5</t>
  </si>
  <si>
    <t>MÓDULO 2</t>
  </si>
  <si>
    <t xml:space="preserve"> MÓDULO 3</t>
  </si>
  <si>
    <t>MÓDULO 4</t>
  </si>
  <si>
    <t>MÓDULO 5</t>
  </si>
  <si>
    <t>MÓDULO 6 - CUSTOS INDIRETOS, TRIBUTOS E LUCROS</t>
  </si>
  <si>
    <t xml:space="preserve">  FATURAMENTO  (MT + M6A + M6B)</t>
  </si>
  <si>
    <t>CÁLCULO POR DENTRO</t>
  </si>
  <si>
    <t>SOMA DOS TRIBUTOS</t>
  </si>
  <si>
    <t>TOTAL DOS CUSTOS INDIRETOS, LUCRO E TRIBUTOS</t>
  </si>
  <si>
    <t>MÓDULO 6:   TOTAL</t>
  </si>
  <si>
    <t xml:space="preserve">QUADRO-RESUMO DO CUSTO POR EMPREGADO </t>
  </si>
  <si>
    <t>Mão de obra vinculada à execução contratual (valor por empregado)</t>
  </si>
  <si>
    <t>Subtotal (A + B + C + D + E)</t>
  </si>
  <si>
    <t>NÍVEL 2</t>
  </si>
  <si>
    <t>NÍVEL 3</t>
  </si>
  <si>
    <r>
      <t xml:space="preserve">Férias e Adicional de Férias  </t>
    </r>
    <r>
      <rPr>
        <b/>
        <sz val="8"/>
        <color rgb="FFFF0000"/>
        <rFont val="Times New Roman"/>
        <family val="1"/>
      </rPr>
      <t xml:space="preserve">(=((1+1/3)/12)*100 = 11,11 </t>
    </r>
  </si>
  <si>
    <t>RAT</t>
  </si>
  <si>
    <t>FAT</t>
  </si>
  <si>
    <t xml:space="preserve">SAT (Seguro acidente de trabalho) </t>
  </si>
  <si>
    <r>
      <rPr>
        <b/>
        <sz val="8"/>
        <color rgb="FF000000"/>
        <rFont val="Times New Roman"/>
        <family val="1"/>
      </rPr>
      <t>Auxílio-Refeição/Alimentação</t>
    </r>
    <r>
      <rPr>
        <sz val="8"/>
        <color rgb="FF000000"/>
        <rFont val="Times New Roman"/>
        <family val="1"/>
      </rPr>
      <t xml:space="preserve"> (Vales, cesta básica, etc.) </t>
    </r>
  </si>
  <si>
    <t>Valor do Vale</t>
  </si>
  <si>
    <t>Desconto do Empregado</t>
  </si>
  <si>
    <t>Valor mensal por empregado</t>
  </si>
  <si>
    <t>FATOR K</t>
  </si>
  <si>
    <t>Identificação do Perfil Profissional
(S)</t>
  </si>
  <si>
    <t xml:space="preserve">Quantidade total a contratar </t>
  </si>
  <si>
    <t>Suporte Nível 2 e Nível 3</t>
  </si>
  <si>
    <t>Custos com software</t>
  </si>
  <si>
    <t>Custos com equipamentos</t>
  </si>
  <si>
    <t>Custos com serviços de informações</t>
  </si>
  <si>
    <t>N2 valor mensal</t>
  </si>
  <si>
    <t>N3 valor mensal</t>
  </si>
  <si>
    <t>Componentes de Preço (CP)</t>
  </si>
  <si>
    <t>Custo por perfil
(CT= (R x K)+CP)</t>
  </si>
  <si>
    <t xml:space="preserve">Perfil </t>
  </si>
  <si>
    <t>Salário-Base = salário mínimo oficial vigente</t>
  </si>
  <si>
    <t>DETALHAMENTO DO FATOR K</t>
  </si>
  <si>
    <t>Outros custos (uniformes, etc.)</t>
  </si>
  <si>
    <t>MÓDULO 5: DEMAIS COMPONENTES DE CUSTO</t>
  </si>
  <si>
    <t>Total de Demais Componentes de Custo</t>
  </si>
  <si>
    <t>Custos com software e Outros (Planilha CFP)</t>
  </si>
  <si>
    <t>Multa do FGTS sobre o Avisos Prévio Indenizado e Aviso Prévio Trabalhado</t>
  </si>
  <si>
    <t>Módulo 5 - Demais Componentes de Custo</t>
  </si>
  <si>
    <t>Perfil Profissional</t>
  </si>
  <si>
    <t>Diversos</t>
  </si>
  <si>
    <t>Nota: Valores mensais por perfil</t>
  </si>
  <si>
    <t>Demais Componentes de Preço</t>
  </si>
  <si>
    <r>
      <t>Total Demais Componentes de Preço</t>
    </r>
    <r>
      <rPr>
        <b/>
        <sz val="10"/>
        <color rgb="FFFF0000"/>
        <rFont val="Times New Roman"/>
        <family val="1"/>
      </rPr>
      <t xml:space="preserve"> (Módulo 5 da Planilha de Detalhamento do Fator K)</t>
    </r>
    <r>
      <rPr>
        <b/>
        <sz val="10"/>
        <color rgb="FF000000"/>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</si>
</sst>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64" formatCode="0.00000000"/>
    <numFmt numFmtId="165" formatCode="0.0000000"/>
    <numFmt numFmtId="166" formatCode="&quot;R$ &quot;#,##0.00"/>
    <numFmt numFmtId="167" formatCode="0.0000000E+00"/>
    <numFmt numFmtId="168" formatCode="0.000000"/>
    <numFmt numFmtId="169" formatCode="#,##0.0000"/>
    <numFmt numFmtId="170" formatCode="#,##0.000000000"/>
    <numFmt numFmtId="171" formatCode="&quot; R$ &quot;#,##0.00&quot; &quot;;&quot;-R$ &quot;#,##0.00&quot; &quot;;&quot; R$ -&quot;#&quot; &quot;;@&quot; &quot;"/>
    <numFmt numFmtId="172" formatCode="#,##0.00&quot; &quot;;&quot;-&quot;#,##0.00&quot; &quot;"/>
    <numFmt numFmtId="173" formatCode="#,##0.00&quot; &quot;;&quot;-&quot;#,##0.00&quot; &quot;;&quot;-&quot;00&quot; &quot;;@&quot; &quot;"/>
    <numFmt numFmtId="174" formatCode="[$R$-416]&quot; &quot;#,##0.00;[Red]&quot;-&quot;[$R$-416]&quot; &quot;#,##0.00"/>
    <numFmt numFmtId="175" formatCode="_(&quot;R$ &quot;* #,##0.00_);_(&quot;R$ &quot;* \(#,##0.00\);_(&quot;R$ &quot;* &quot;-&quot;??_);_(@_)"/>
    <numFmt numFmtId="176" formatCode="0.000%"/>
    <numFmt numFmtId="177" formatCode="&quot;R$&quot;\ #,##0.00"/>
    <numFmt numFmtId="178" formatCode="0.000"/>
    <numFmt numFmtId="179" formatCode="0.0000"/>
  </numFmts>
  <fonts count="74">
    <font>
      <sz val="11"/>
      <color rgb="FF000000"/>
      <name val="Calibri"/>
      <family val="2"/>
    </font>
    <font>
      <sz val="11"/>
      <color rgb="FF000000"/>
      <name val="Calibri"/>
      <family val="2"/>
    </font>
    <font>
      <sz val="11"/>
      <color rgb="FF9C0006"/>
      <name val="Calibri"/>
      <family val="2"/>
    </font>
    <font>
      <sz val="11"/>
      <color rgb="FF006100"/>
      <name val="Calibri"/>
      <family val="2"/>
    </font>
    <font>
      <b/>
      <i/>
      <sz val="16"/>
      <color rgb="FF000000"/>
      <name val="Calibri"/>
      <family val="2"/>
    </font>
    <font>
      <u/>
      <sz val="11"/>
      <color rgb="FF0000FF"/>
      <name val="Calibri"/>
      <family val="2"/>
    </font>
    <font>
      <sz val="12"/>
      <color rgb="FF000000"/>
      <name val="Tahoma"/>
      <family val="2"/>
    </font>
    <font>
      <sz val="11"/>
      <color rgb="FF000000"/>
      <name val="Arial"/>
      <family val="2"/>
    </font>
    <font>
      <b/>
      <i/>
      <u/>
      <sz val="11"/>
      <color rgb="FF000000"/>
      <name val="Calibri"/>
      <family val="2"/>
    </font>
    <font>
      <b/>
      <sz val="14"/>
      <color rgb="FF000000"/>
      <name val="Arial"/>
      <family val="2"/>
    </font>
    <font>
      <sz val="10"/>
      <color rgb="FF000000"/>
      <name val="Times New Roman1"/>
    </font>
    <font>
      <b/>
      <sz val="10"/>
      <color rgb="FF000000"/>
      <name val="Times New Roman1"/>
    </font>
    <font>
      <sz val="11"/>
      <color rgb="FF000000"/>
      <name val="Times New Roman1"/>
    </font>
    <font>
      <b/>
      <sz val="12"/>
      <color rgb="FF000000"/>
      <name val="Times New Roman1"/>
    </font>
    <font>
      <sz val="12"/>
      <color rgb="FF000000"/>
      <name val="Calibri"/>
      <family val="2"/>
    </font>
    <font>
      <b/>
      <sz val="12"/>
      <color rgb="FFFF0000"/>
      <name val="Times New Roman1"/>
    </font>
    <font>
      <sz val="12"/>
      <color rgb="FFFF0000"/>
      <name val="Calibri"/>
      <family val="2"/>
    </font>
    <font>
      <b/>
      <sz val="12"/>
      <color rgb="FF800000"/>
      <name val="Calibri"/>
      <family val="2"/>
    </font>
    <font>
      <b/>
      <sz val="12"/>
      <color rgb="FF000000"/>
      <name val="Calibri"/>
      <family val="2"/>
    </font>
    <font>
      <b/>
      <sz val="9"/>
      <color rgb="FF000000"/>
      <name val="Times New Roman1"/>
    </font>
    <font>
      <sz val="9"/>
      <color rgb="FF000000"/>
      <name val="Times New Roman1"/>
    </font>
    <font>
      <b/>
      <sz val="11"/>
      <color rgb="FF000000"/>
      <name val="Times New Roman1"/>
    </font>
    <font>
      <b/>
      <sz val="16"/>
      <color rgb="FF000000"/>
      <name val="Times New Roman1"/>
    </font>
    <font>
      <sz val="8"/>
      <color rgb="FF000000"/>
      <name val="Times New Roman1"/>
    </font>
    <font>
      <b/>
      <sz val="9"/>
      <color rgb="FFFF0000"/>
      <name val="Calibri"/>
      <family val="2"/>
    </font>
    <font>
      <b/>
      <sz val="9"/>
      <color rgb="FF000000"/>
      <name val="Calibri"/>
      <family val="2"/>
    </font>
    <font>
      <b/>
      <sz val="11"/>
      <color rgb="FF000000"/>
      <name val="Calibri"/>
      <family val="2"/>
    </font>
    <font>
      <b/>
      <sz val="14"/>
      <color rgb="FF000000"/>
      <name val="Courier New"/>
      <family val="3"/>
    </font>
    <font>
      <sz val="11"/>
      <color rgb="FF000000"/>
      <name val="Courier New"/>
      <family val="3"/>
    </font>
    <font>
      <b/>
      <sz val="11"/>
      <color rgb="FF000000"/>
      <name val="Courier New"/>
      <family val="3"/>
    </font>
    <font>
      <sz val="10"/>
      <color rgb="FF000000"/>
      <name val="Courier New"/>
      <family val="3"/>
    </font>
    <font>
      <b/>
      <sz val="10"/>
      <color rgb="FF000000"/>
      <name val="Courier New"/>
      <family val="3"/>
    </font>
    <font>
      <b/>
      <sz val="9"/>
      <color rgb="FF000000"/>
      <name val="Courier New"/>
      <family val="3"/>
    </font>
    <font>
      <sz val="9"/>
      <color rgb="FF000000"/>
      <name val="Courier New"/>
      <family val="3"/>
    </font>
    <font>
      <u/>
      <sz val="9"/>
      <color rgb="FFFF0000"/>
      <name val="Times New Roman1"/>
    </font>
    <font>
      <b/>
      <sz val="11"/>
      <color rgb="FFFF0000"/>
      <name val="Calibri"/>
      <family val="2"/>
    </font>
    <font>
      <b/>
      <u/>
      <sz val="11"/>
      <color rgb="FF000000"/>
      <name val="Times New Roman1"/>
    </font>
    <font>
      <u/>
      <sz val="9"/>
      <color rgb="FF000000"/>
      <name val="Times New Roman1"/>
    </font>
    <font>
      <b/>
      <sz val="11"/>
      <color rgb="FFFF0000"/>
      <name val="Times New Roman1"/>
    </font>
    <font>
      <u/>
      <sz val="11"/>
      <color rgb="FF000000"/>
      <name val="Times New Roman1"/>
    </font>
    <font>
      <b/>
      <u/>
      <sz val="12"/>
      <color rgb="FF000000"/>
      <name val="Times New Roman1"/>
    </font>
    <font>
      <sz val="12"/>
      <color rgb="FFFF0000"/>
      <name val="Times New Roman1"/>
    </font>
    <font>
      <b/>
      <u/>
      <sz val="9"/>
      <color rgb="FFFF0000"/>
      <name val="Times New Roman1"/>
    </font>
    <font>
      <sz val="11"/>
      <color rgb="FFFF0000"/>
      <name val="Times New Roman1"/>
    </font>
    <font>
      <sz val="10"/>
      <name val="Arial"/>
      <family val="2"/>
    </font>
    <font>
      <sz val="10"/>
      <name val="Arial"/>
      <family val="2"/>
    </font>
    <font>
      <sz val="10"/>
      <color rgb="FF000000"/>
      <name val="Times New Roman"/>
      <family val="1"/>
    </font>
    <font>
      <b/>
      <sz val="12"/>
      <color rgb="FF000000"/>
      <name val="Times New Roman"/>
      <family val="1"/>
    </font>
    <font>
      <sz val="12"/>
      <color rgb="FF000000"/>
      <name val="Times New Roman"/>
      <family val="1"/>
    </font>
    <font>
      <sz val="10"/>
      <name val="Times New Roman"/>
      <family val="1"/>
    </font>
    <font>
      <b/>
      <sz val="14"/>
      <color theme="0"/>
      <name val="Times New Roman"/>
      <family val="1"/>
    </font>
    <font>
      <sz val="12"/>
      <color theme="1"/>
      <name val="Times New Roman"/>
      <family val="1"/>
    </font>
    <font>
      <b/>
      <sz val="14"/>
      <color rgb="FF000000"/>
      <name val="Times New Roman"/>
      <family val="1"/>
    </font>
    <font>
      <b/>
      <sz val="10"/>
      <color rgb="FF008080"/>
      <name val="Times New Roman"/>
      <family val="1"/>
    </font>
    <font>
      <b/>
      <sz val="11"/>
      <name val="Times New Roman"/>
      <family val="1"/>
    </font>
    <font>
      <sz val="11"/>
      <name val="Times New Roman"/>
      <family val="1"/>
    </font>
    <font>
      <u/>
      <sz val="11"/>
      <name val="Times New Roman"/>
      <family val="1"/>
    </font>
    <font>
      <sz val="11"/>
      <color rgb="FF000000"/>
      <name val="Times New Roman"/>
      <family val="1"/>
    </font>
    <font>
      <b/>
      <u/>
      <sz val="11"/>
      <name val="Times New Roman"/>
      <family val="1"/>
    </font>
    <font>
      <b/>
      <sz val="8"/>
      <color rgb="FF000000"/>
      <name val="Times New Roman"/>
      <family val="1"/>
    </font>
    <font>
      <b/>
      <sz val="8"/>
      <color rgb="FFFF0000"/>
      <name val="Times New Roman"/>
      <family val="1"/>
    </font>
    <font>
      <b/>
      <sz val="8"/>
      <name val="Times New Roman"/>
      <family val="1"/>
    </font>
    <font>
      <sz val="12"/>
      <color rgb="FFFF0000"/>
      <name val="Times New Roman"/>
      <family val="1"/>
    </font>
    <font>
      <b/>
      <sz val="12"/>
      <color theme="1"/>
      <name val="Times New Roman"/>
      <family val="1"/>
    </font>
    <font>
      <b/>
      <sz val="12"/>
      <color theme="0"/>
      <name val="Times New Roman"/>
      <family val="1"/>
    </font>
    <font>
      <sz val="10"/>
      <color rgb="FFFFFFFF"/>
      <name val="Times New Roman"/>
      <family val="1"/>
    </font>
    <font>
      <b/>
      <sz val="16"/>
      <color theme="1"/>
      <name val="Times New Roman"/>
      <family val="1"/>
    </font>
    <font>
      <b/>
      <sz val="8"/>
      <color theme="1"/>
      <name val="Times New Roman"/>
      <family val="1"/>
    </font>
    <font>
      <sz val="8"/>
      <color rgb="FF000000"/>
      <name val="Times New Roman"/>
      <family val="1"/>
    </font>
    <font>
      <b/>
      <sz val="8"/>
      <color theme="0"/>
      <name val="Times New Roman"/>
      <family val="1"/>
    </font>
    <font>
      <b/>
      <sz val="10"/>
      <color rgb="FF000000"/>
      <name val="Times New Roman"/>
      <family val="1"/>
    </font>
    <font>
      <sz val="8"/>
      <color rgb="FF244062"/>
      <name val="Times New Roman"/>
      <family val="1"/>
    </font>
    <font>
      <b/>
      <sz val="12"/>
      <name val="Times New Roman"/>
      <family val="1"/>
    </font>
    <font>
      <b/>
      <sz val="10"/>
      <color rgb="FFFF0000"/>
      <name val="Times New Roman"/>
      <family val="1"/>
    </font>
  </fonts>
  <fills count="56">
    <fill>
      <patternFill patternType="none"/>
    </fill>
    <fill>
      <patternFill patternType="gray125"/>
    </fill>
    <fill>
      <patternFill patternType="solid">
        <fgColor rgb="FFFFC7CE"/>
        <bgColor rgb="FFFFC7CE"/>
      </patternFill>
    </fill>
    <fill>
      <patternFill patternType="solid">
        <fgColor rgb="FFC6EFCE"/>
        <bgColor rgb="FFC6EFCE"/>
      </patternFill>
    </fill>
    <fill>
      <patternFill patternType="solid">
        <fgColor rgb="FFFFFF99"/>
        <bgColor rgb="FFFFFF99"/>
      </patternFill>
    </fill>
    <fill>
      <patternFill patternType="solid">
        <fgColor rgb="FFCCFFFF"/>
        <bgColor rgb="FFCCFFFF"/>
      </patternFill>
    </fill>
    <fill>
      <patternFill patternType="solid">
        <fgColor rgb="FFFFFF00"/>
        <bgColor rgb="FFFFFF00"/>
      </patternFill>
    </fill>
    <fill>
      <patternFill patternType="solid">
        <fgColor rgb="FFD9D9D9"/>
        <bgColor rgb="FFD9D9D9"/>
      </patternFill>
    </fill>
    <fill>
      <patternFill patternType="solid">
        <fgColor rgb="FF000000"/>
        <bgColor rgb="FF000000"/>
      </patternFill>
    </fill>
    <fill>
      <patternFill patternType="solid">
        <fgColor rgb="FFFFFFFF"/>
        <bgColor rgb="FFFFFFFF"/>
      </patternFill>
    </fill>
    <fill>
      <patternFill patternType="solid">
        <fgColor rgb="FFBFBFBF"/>
        <bgColor rgb="FFBFBFBF"/>
      </patternFill>
    </fill>
    <fill>
      <patternFill patternType="solid">
        <fgColor rgb="FFC0C0C0"/>
        <bgColor rgb="FFC0C0C0"/>
      </patternFill>
    </fill>
    <fill>
      <patternFill patternType="solid">
        <fgColor rgb="FF00FF00"/>
        <bgColor rgb="FF00FF00"/>
      </patternFill>
    </fill>
    <fill>
      <patternFill patternType="solid">
        <fgColor rgb="FF00CCFF"/>
        <bgColor rgb="FF00CCFF"/>
      </patternFill>
    </fill>
    <fill>
      <patternFill patternType="solid">
        <fgColor rgb="FFFFCC00"/>
        <bgColor rgb="FFFFCC00"/>
      </patternFill>
    </fill>
    <fill>
      <patternFill patternType="solid">
        <fgColor rgb="FF99CC00"/>
        <bgColor rgb="FF99CC00"/>
      </patternFill>
    </fill>
    <fill>
      <patternFill patternType="solid">
        <fgColor rgb="FF00B0F0"/>
        <bgColor rgb="FF00B0F0"/>
      </patternFill>
    </fill>
    <fill>
      <patternFill patternType="solid">
        <fgColor rgb="FFFCD5B4"/>
        <bgColor rgb="FFFCD5B4"/>
      </patternFill>
    </fill>
    <fill>
      <patternFill patternType="solid">
        <fgColor theme="0" tint="-0.14999847407452621"/>
        <bgColor indexed="64"/>
      </patternFill>
    </fill>
    <fill>
      <patternFill patternType="solid">
        <fgColor theme="0" tint="-0.14999847407452621"/>
        <bgColor rgb="FFD9D9D9"/>
      </patternFill>
    </fill>
    <fill>
      <patternFill patternType="solid">
        <fgColor rgb="FF66FFFF"/>
        <bgColor indexed="64"/>
      </patternFill>
    </fill>
    <fill>
      <patternFill patternType="solid">
        <fgColor theme="1"/>
        <bgColor indexed="64"/>
      </patternFill>
    </fill>
    <fill>
      <patternFill patternType="solid">
        <fgColor theme="4" tint="0.59999389629810485"/>
        <bgColor indexed="64"/>
      </patternFill>
    </fill>
    <fill>
      <patternFill patternType="solid">
        <fgColor theme="4" tint="0.59999389629810485"/>
        <bgColor rgb="FFFFFFFF"/>
      </patternFill>
    </fill>
    <fill>
      <patternFill patternType="solid">
        <fgColor theme="5" tint="0.39997558519241921"/>
        <bgColor indexed="64"/>
      </patternFill>
    </fill>
    <fill>
      <patternFill patternType="solid">
        <fgColor theme="8" tint="0.39997558519241921"/>
        <bgColor indexed="64"/>
      </patternFill>
    </fill>
    <fill>
      <patternFill patternType="solid">
        <fgColor theme="0" tint="-0.14999847407452621"/>
        <bgColor rgb="FFFFFFFF"/>
      </patternFill>
    </fill>
    <fill>
      <patternFill patternType="solid">
        <fgColor theme="0"/>
        <bgColor indexed="64"/>
      </patternFill>
    </fill>
    <fill>
      <patternFill patternType="solid">
        <fgColor theme="8" tint="0.59999389629810485"/>
        <bgColor rgb="FFFFFFFF"/>
      </patternFill>
    </fill>
    <fill>
      <patternFill patternType="solid">
        <fgColor theme="1"/>
        <bgColor rgb="FFFFFF00"/>
      </patternFill>
    </fill>
    <fill>
      <patternFill patternType="solid">
        <fgColor indexed="26"/>
        <bgColor indexed="9"/>
      </patternFill>
    </fill>
    <fill>
      <patternFill patternType="solid">
        <fgColor indexed="31"/>
        <bgColor indexed="44"/>
      </patternFill>
    </fill>
    <fill>
      <patternFill patternType="solid">
        <fgColor indexed="43"/>
        <bgColor indexed="26"/>
      </patternFill>
    </fill>
    <fill>
      <patternFill patternType="solid">
        <fgColor indexed="44"/>
        <bgColor indexed="41"/>
      </patternFill>
    </fill>
    <fill>
      <patternFill patternType="solid">
        <fgColor rgb="FFFFFF99"/>
        <bgColor indexed="64"/>
      </patternFill>
    </fill>
    <fill>
      <patternFill patternType="solid">
        <fgColor rgb="FFFFFF99"/>
        <bgColor indexed="26"/>
      </patternFill>
    </fill>
    <fill>
      <patternFill patternType="solid">
        <fgColor theme="7" tint="0.79998168889431442"/>
        <bgColor indexed="64"/>
      </patternFill>
    </fill>
    <fill>
      <patternFill patternType="solid">
        <fgColor theme="0"/>
        <bgColor rgb="FFFFFF00"/>
      </patternFill>
    </fill>
    <fill>
      <patternFill patternType="solid">
        <fgColor theme="0" tint="-0.14999847407452621"/>
        <bgColor rgb="FFFFFF99"/>
      </patternFill>
    </fill>
    <fill>
      <patternFill patternType="solid">
        <fgColor rgb="FFEEEEEE"/>
        <bgColor indexed="64"/>
      </patternFill>
    </fill>
    <fill>
      <patternFill patternType="solid">
        <fgColor theme="0" tint="-4.9989318521683403E-2"/>
        <bgColor rgb="FFD9D9D9"/>
      </patternFill>
    </fill>
    <fill>
      <patternFill patternType="solid">
        <fgColor theme="0" tint="-4.9989318521683403E-2"/>
        <bgColor rgb="FF000000"/>
      </patternFill>
    </fill>
    <fill>
      <patternFill patternType="solid">
        <fgColor theme="7" tint="0.59999389629810485"/>
        <bgColor indexed="64"/>
      </patternFill>
    </fill>
    <fill>
      <patternFill patternType="solid">
        <fgColor theme="5" tint="0.59999389629810485"/>
        <bgColor indexed="64"/>
      </patternFill>
    </fill>
    <fill>
      <patternFill patternType="solid">
        <fgColor theme="0"/>
        <bgColor rgb="FFFFFF99"/>
      </patternFill>
    </fill>
    <fill>
      <patternFill patternType="solid">
        <fgColor theme="7" tint="0.59999389629810485"/>
        <bgColor rgb="FFFFFFFF"/>
      </patternFill>
    </fill>
    <fill>
      <patternFill patternType="solid">
        <fgColor theme="0"/>
        <bgColor rgb="FFFFFFFF"/>
      </patternFill>
    </fill>
    <fill>
      <patternFill patternType="solid">
        <fgColor rgb="FFFF0000"/>
        <bgColor indexed="64"/>
      </patternFill>
    </fill>
    <fill>
      <patternFill patternType="solid">
        <fgColor rgb="FFFCFE9E"/>
        <bgColor indexed="64"/>
      </patternFill>
    </fill>
    <fill>
      <patternFill patternType="solid">
        <fgColor rgb="FFFF0000"/>
        <bgColor rgb="FFD9D9D9"/>
      </patternFill>
    </fill>
    <fill>
      <patternFill patternType="lightGrid">
        <bgColor theme="8" tint="-0.499984740745262"/>
      </patternFill>
    </fill>
    <fill>
      <patternFill patternType="solid">
        <fgColor theme="5" tint="0.79998168889431442"/>
        <bgColor indexed="64"/>
      </patternFill>
    </fill>
    <fill>
      <patternFill patternType="solid">
        <fgColor theme="5" tint="0.79998168889431442"/>
        <bgColor rgb="FFFFFFFF"/>
      </patternFill>
    </fill>
    <fill>
      <patternFill patternType="solid">
        <fgColor theme="3" tint="0.79998168889431442"/>
        <bgColor indexed="64"/>
      </patternFill>
    </fill>
    <fill>
      <patternFill patternType="solid">
        <fgColor theme="0" tint="-4.9989318521683403E-2"/>
        <bgColor rgb="FFFFFF99"/>
      </patternFill>
    </fill>
    <fill>
      <patternFill patternType="solid">
        <fgColor theme="0" tint="-4.9989318521683403E-2"/>
        <bgColor indexed="64"/>
      </patternFill>
    </fill>
  </fills>
  <borders count="62">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hair">
        <color indexed="8"/>
      </right>
      <top style="hair">
        <color indexed="8"/>
      </top>
      <bottom style="hair">
        <color indexed="8"/>
      </bottom>
      <diagonal/>
    </border>
    <border>
      <left style="hair">
        <color indexed="8"/>
      </left>
      <right/>
      <top style="hair">
        <color indexed="8"/>
      </top>
      <bottom/>
      <diagonal/>
    </border>
    <border>
      <left/>
      <right/>
      <top style="hair">
        <color indexed="8"/>
      </top>
      <bottom/>
      <diagonal/>
    </border>
    <border>
      <left/>
      <right style="hair">
        <color indexed="8"/>
      </right>
      <top style="hair">
        <color indexed="8"/>
      </top>
      <bottom/>
      <diagonal/>
    </border>
    <border>
      <left style="hair">
        <color indexed="8"/>
      </left>
      <right style="hair">
        <color indexed="8"/>
      </right>
      <top/>
      <bottom style="hair">
        <color indexed="8"/>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theme="0"/>
      </left>
      <right/>
      <top style="thin">
        <color theme="0"/>
      </top>
      <bottom/>
      <diagonal/>
    </border>
    <border>
      <left/>
      <right style="thin">
        <color rgb="FF000000"/>
      </right>
      <top/>
      <bottom style="thin">
        <color rgb="FF000000"/>
      </bottom>
      <diagonal/>
    </border>
    <border>
      <left/>
      <right style="thin">
        <color theme="1"/>
      </right>
      <top style="thin">
        <color indexed="64"/>
      </top>
      <bottom/>
      <diagonal/>
    </border>
    <border>
      <left style="thin">
        <color rgb="FF000000"/>
      </left>
      <right/>
      <top style="thin">
        <color rgb="FF000000"/>
      </top>
      <bottom/>
      <diagonal/>
    </border>
    <border>
      <left style="thin">
        <color theme="1"/>
      </left>
      <right style="thin">
        <color theme="1"/>
      </right>
      <top style="thin">
        <color theme="1"/>
      </top>
      <bottom style="thin">
        <color theme="1"/>
      </bottom>
      <diagonal/>
    </border>
    <border>
      <left style="thin">
        <color rgb="FF000000"/>
      </left>
      <right/>
      <top/>
      <bottom/>
      <diagonal/>
    </border>
    <border>
      <left style="thin">
        <color indexed="64"/>
      </left>
      <right style="thin">
        <color indexed="64"/>
      </right>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right/>
      <top style="thin">
        <color theme="1"/>
      </top>
      <bottom style="thin">
        <color theme="1"/>
      </bottom>
      <diagonal/>
    </border>
    <border>
      <left style="thick">
        <color theme="0"/>
      </left>
      <right/>
      <top style="thick">
        <color theme="0"/>
      </top>
      <bottom/>
      <diagonal/>
    </border>
    <border>
      <left/>
      <right/>
      <top style="thick">
        <color theme="0"/>
      </top>
      <bottom/>
      <diagonal/>
    </border>
    <border>
      <left/>
      <right style="thick">
        <color theme="0"/>
      </right>
      <top style="thick">
        <color theme="0"/>
      </top>
      <bottom/>
      <diagonal/>
    </border>
    <border>
      <left/>
      <right style="thin">
        <color theme="1"/>
      </right>
      <top style="thin">
        <color theme="1"/>
      </top>
      <bottom style="thin">
        <color theme="1"/>
      </bottom>
      <diagonal/>
    </border>
    <border>
      <left style="thick">
        <color theme="0"/>
      </left>
      <right/>
      <top/>
      <bottom style="thick">
        <color theme="0"/>
      </bottom>
      <diagonal/>
    </border>
    <border>
      <left/>
      <right/>
      <top/>
      <bottom style="thick">
        <color theme="0"/>
      </bottom>
      <diagonal/>
    </border>
    <border>
      <left/>
      <right style="thick">
        <color theme="0"/>
      </right>
      <top/>
      <bottom style="thick">
        <color theme="0"/>
      </bottom>
      <diagonal/>
    </border>
    <border>
      <left style="thin">
        <color theme="0"/>
      </left>
      <right style="thin">
        <color theme="0"/>
      </right>
      <top style="thick">
        <color theme="0"/>
      </top>
      <bottom style="thick">
        <color theme="0"/>
      </bottom>
      <diagonal/>
    </border>
    <border>
      <left style="thick">
        <color theme="0"/>
      </left>
      <right/>
      <top/>
      <bottom/>
      <diagonal/>
    </border>
    <border>
      <left/>
      <right style="thick">
        <color theme="0"/>
      </right>
      <top/>
      <bottom/>
      <diagonal/>
    </border>
    <border>
      <left/>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theme="0"/>
      </left>
      <right style="thin">
        <color theme="0"/>
      </right>
      <top style="thin">
        <color theme="0"/>
      </top>
      <bottom/>
      <diagonal/>
    </border>
    <border>
      <left/>
      <right/>
      <top/>
      <bottom style="thin">
        <color theme="0"/>
      </bottom>
      <diagonal/>
    </border>
    <border>
      <left style="thin">
        <color theme="1"/>
      </left>
      <right style="thin">
        <color theme="1"/>
      </right>
      <top style="thin">
        <color theme="1"/>
      </top>
      <bottom/>
      <diagonal/>
    </border>
    <border>
      <left style="thin">
        <color rgb="FF000000"/>
      </left>
      <right/>
      <top style="thin">
        <color theme="1"/>
      </top>
      <bottom/>
      <diagonal/>
    </border>
    <border>
      <left/>
      <right/>
      <top style="thin">
        <color theme="1"/>
      </top>
      <bottom/>
      <diagonal/>
    </border>
    <border>
      <left/>
      <right style="thin">
        <color rgb="FF000000"/>
      </right>
      <top style="thin">
        <color theme="1"/>
      </top>
      <bottom/>
      <diagonal/>
    </border>
    <border>
      <left style="thin">
        <color auto="1"/>
      </left>
      <right/>
      <top style="thin">
        <color rgb="FF000000"/>
      </top>
      <bottom style="thin">
        <color rgb="FF000000"/>
      </bottom>
      <diagonal/>
    </border>
    <border>
      <left style="thin">
        <color auto="1"/>
      </left>
      <right/>
      <top style="thin">
        <color rgb="FF000000"/>
      </top>
      <bottom style="thin">
        <color auto="1"/>
      </bottom>
      <diagonal/>
    </border>
    <border>
      <left/>
      <right style="thin">
        <color rgb="FF000000"/>
      </right>
      <top style="thin">
        <color rgb="FF000000"/>
      </top>
      <bottom style="thin">
        <color auto="1"/>
      </bottom>
      <diagonal/>
    </border>
  </borders>
  <cellStyleXfs count="28">
    <xf numFmtId="0" fontId="0" fillId="0" borderId="0"/>
    <xf numFmtId="173" fontId="1" fillId="0" borderId="0" applyFont="0" applyBorder="0" applyProtection="0"/>
    <xf numFmtId="171" fontId="1" fillId="0" borderId="0" applyFont="0" applyBorder="0" applyProtection="0"/>
    <xf numFmtId="9" fontId="1" fillId="0" borderId="0" applyFont="0" applyBorder="0" applyProtection="0"/>
    <xf numFmtId="0" fontId="2" fillId="2" borderId="0" applyNumberFormat="0" applyBorder="0" applyProtection="0"/>
    <xf numFmtId="0" fontId="2" fillId="2" borderId="0" applyNumberFormat="0" applyBorder="0" applyAlignment="0" applyProtection="0"/>
    <xf numFmtId="0" fontId="3" fillId="3" borderId="0" applyNumberFormat="0" applyBorder="0" applyAlignment="0" applyProtection="0"/>
    <xf numFmtId="0" fontId="2" fillId="2" borderId="0" applyNumberFormat="0" applyBorder="0" applyAlignment="0" applyProtection="0"/>
    <xf numFmtId="0" fontId="3" fillId="3" borderId="0" applyNumberFormat="0" applyBorder="0" applyAlignment="0" applyProtection="0"/>
    <xf numFmtId="0" fontId="3" fillId="3" borderId="0" applyNumberFormat="0" applyBorder="0" applyProtection="0"/>
    <xf numFmtId="0" fontId="2" fillId="2" borderId="0" applyNumberFormat="0" applyBorder="0" applyProtection="0"/>
    <xf numFmtId="0" fontId="2" fillId="2" borderId="0" applyNumberFormat="0" applyBorder="0" applyAlignment="0" applyProtection="0"/>
    <xf numFmtId="0" fontId="3" fillId="3" borderId="0" applyNumberFormat="0" applyBorder="0" applyAlignment="0" applyProtection="0"/>
    <xf numFmtId="0" fontId="2" fillId="2" borderId="0" applyNumberFormat="0" applyBorder="0" applyAlignment="0" applyProtection="0"/>
    <xf numFmtId="0" fontId="3" fillId="3" borderId="0" applyNumberFormat="0" applyBorder="0" applyAlignment="0" applyProtection="0"/>
    <xf numFmtId="0" fontId="2" fillId="2" borderId="0" applyNumberFormat="0" applyBorder="0" applyAlignment="0" applyProtection="0"/>
    <xf numFmtId="0" fontId="3" fillId="3" borderId="0" applyNumberFormat="0" applyBorder="0" applyAlignment="0" applyProtection="0"/>
    <xf numFmtId="0" fontId="4" fillId="0" borderId="0" applyNumberFormat="0" applyBorder="0" applyProtection="0">
      <alignment horizontal="center"/>
    </xf>
    <xf numFmtId="0" fontId="4" fillId="0" borderId="0" applyNumberFormat="0" applyBorder="0" applyProtection="0">
      <alignment horizontal="center" textRotation="90"/>
    </xf>
    <xf numFmtId="0" fontId="5" fillId="0" borderId="0" applyNumberFormat="0" applyBorder="0" applyProtection="0"/>
    <xf numFmtId="0" fontId="6" fillId="0" borderId="1" applyNumberFormat="0" applyProtection="0">
      <alignment vertical="center" wrapText="1"/>
    </xf>
    <xf numFmtId="49" fontId="7" fillId="0" borderId="1" applyProtection="0">
      <alignment horizontal="left" vertical="center" wrapText="1"/>
    </xf>
    <xf numFmtId="0" fontId="8" fillId="0" borderId="0" applyNumberFormat="0" applyBorder="0" applyProtection="0"/>
    <xf numFmtId="174" fontId="8" fillId="0" borderId="0" applyBorder="0" applyProtection="0"/>
    <xf numFmtId="0" fontId="9" fillId="4" borderId="1" applyNumberFormat="0">
      <alignment horizontal="center" vertical="center"/>
      <protection locked="0"/>
    </xf>
    <xf numFmtId="0" fontId="44" fillId="0" borderId="0"/>
    <xf numFmtId="175" fontId="45" fillId="0" borderId="0" applyFont="0" applyFill="0" applyBorder="0" applyAlignment="0" applyProtection="0"/>
    <xf numFmtId="0" fontId="45" fillId="0" borderId="0"/>
  </cellStyleXfs>
  <cellXfs count="581">
    <xf numFmtId="0" fontId="0" fillId="0" borderId="0" xfId="0"/>
    <xf numFmtId="0" fontId="13" fillId="5" borderId="1" xfId="0" applyFont="1" applyFill="1" applyBorder="1" applyAlignment="1">
      <alignment horizontal="center" vertical="center" wrapText="1"/>
    </xf>
    <xf numFmtId="0" fontId="7" fillId="0" borderId="0" xfId="0" applyFont="1" applyAlignment="1">
      <alignment vertical="center"/>
    </xf>
    <xf numFmtId="0" fontId="13" fillId="0" borderId="1" xfId="0" applyFont="1" applyBorder="1" applyAlignment="1">
      <alignment horizontal="justify" vertical="top"/>
    </xf>
    <xf numFmtId="0" fontId="0" fillId="0" borderId="0" xfId="0" applyAlignment="1">
      <alignment vertical="center"/>
    </xf>
    <xf numFmtId="0" fontId="13" fillId="0" borderId="1" xfId="0" applyFont="1" applyBorder="1" applyAlignment="1">
      <alignment horizontal="justify" vertical="top" wrapText="1"/>
    </xf>
    <xf numFmtId="0" fontId="15" fillId="0" borderId="1" xfId="0" applyFont="1" applyBorder="1" applyAlignment="1">
      <alignment horizontal="justify" vertical="top" wrapText="1"/>
    </xf>
    <xf numFmtId="0" fontId="13" fillId="0" borderId="1" xfId="0" applyFont="1" applyBorder="1" applyAlignment="1">
      <alignment wrapText="1"/>
    </xf>
    <xf numFmtId="0" fontId="12" fillId="0" borderId="0" xfId="0" applyFont="1"/>
    <xf numFmtId="0" fontId="19" fillId="7" borderId="1" xfId="0" applyFont="1" applyFill="1" applyBorder="1" applyAlignment="1">
      <alignment horizontal="center" vertical="center" wrapText="1"/>
    </xf>
    <xf numFmtId="0" fontId="20" fillId="0" borderId="0" xfId="0" applyFont="1"/>
    <xf numFmtId="0" fontId="19" fillId="6" borderId="1" xfId="0" applyFont="1" applyFill="1" applyBorder="1" applyAlignment="1">
      <alignment horizontal="center" vertical="top" wrapText="1"/>
    </xf>
    <xf numFmtId="0" fontId="19" fillId="10" borderId="4" xfId="0" applyFont="1" applyFill="1" applyBorder="1" applyAlignment="1">
      <alignment horizontal="center" vertical="top" wrapText="1"/>
    </xf>
    <xf numFmtId="0" fontId="10" fillId="0" borderId="0" xfId="0" applyFont="1"/>
    <xf numFmtId="0" fontId="28" fillId="0" borderId="0" xfId="0" applyFont="1" applyAlignment="1">
      <alignment horizontal="center" vertical="top"/>
    </xf>
    <xf numFmtId="0" fontId="29" fillId="11" borderId="1" xfId="0" applyFont="1" applyFill="1" applyBorder="1" applyAlignment="1">
      <alignment horizontal="center" vertical="center"/>
    </xf>
    <xf numFmtId="0" fontId="29" fillId="11" borderId="1" xfId="0" applyFont="1" applyFill="1" applyBorder="1" applyAlignment="1">
      <alignment horizontal="center" vertical="center" wrapText="1"/>
    </xf>
    <xf numFmtId="4" fontId="29" fillId="11" borderId="1" xfId="0" applyNumberFormat="1" applyFont="1" applyFill="1" applyBorder="1" applyAlignment="1">
      <alignment horizontal="center" vertical="center" wrapText="1"/>
    </xf>
    <xf numFmtId="0" fontId="28" fillId="9" borderId="1" xfId="0" applyFont="1" applyFill="1" applyBorder="1" applyAlignment="1">
      <alignment horizontal="center" vertical="center" wrapText="1"/>
    </xf>
    <xf numFmtId="0" fontId="28" fillId="9" borderId="1" xfId="0" applyFont="1" applyFill="1" applyBorder="1" applyAlignment="1">
      <alignment horizontal="center" vertical="top"/>
    </xf>
    <xf numFmtId="0" fontId="30" fillId="9" borderId="1" xfId="0" applyFont="1" applyFill="1" applyBorder="1" applyAlignment="1">
      <alignment horizontal="justify" vertical="top" wrapText="1"/>
    </xf>
    <xf numFmtId="0" fontId="28" fillId="9" borderId="1" xfId="0" applyFont="1" applyFill="1" applyBorder="1" applyAlignment="1">
      <alignment horizontal="center" vertical="top" wrapText="1"/>
    </xf>
    <xf numFmtId="4" fontId="28" fillId="12" borderId="1" xfId="0" applyNumberFormat="1" applyFont="1" applyFill="1" applyBorder="1" applyAlignment="1">
      <alignment horizontal="center" vertical="top"/>
    </xf>
    <xf numFmtId="4" fontId="28" fillId="9" borderId="1" xfId="2" applyNumberFormat="1" applyFont="1" applyFill="1" applyBorder="1" applyAlignment="1">
      <alignment vertical="top"/>
    </xf>
    <xf numFmtId="0" fontId="28" fillId="9" borderId="1" xfId="0" applyFont="1" applyFill="1" applyBorder="1" applyAlignment="1">
      <alignment horizontal="center" vertical="center"/>
    </xf>
    <xf numFmtId="0" fontId="30" fillId="9" borderId="1" xfId="0" applyFont="1" applyFill="1" applyBorder="1" applyAlignment="1">
      <alignment horizontal="justify" vertical="center" wrapText="1"/>
    </xf>
    <xf numFmtId="4" fontId="28" fillId="12" borderId="1" xfId="0" applyNumberFormat="1" applyFont="1" applyFill="1" applyBorder="1" applyAlignment="1">
      <alignment horizontal="center" vertical="center"/>
    </xf>
    <xf numFmtId="4" fontId="28" fillId="9" borderId="1" xfId="2" applyNumberFormat="1" applyFont="1" applyFill="1" applyBorder="1" applyAlignment="1">
      <alignment horizontal="right" vertical="center"/>
    </xf>
    <xf numFmtId="0" fontId="30" fillId="9" borderId="1" xfId="0" applyFont="1" applyFill="1" applyBorder="1" applyAlignment="1">
      <alignment horizontal="justify" vertical="center"/>
    </xf>
    <xf numFmtId="4" fontId="29" fillId="9" borderId="1" xfId="2" applyNumberFormat="1" applyFont="1" applyFill="1" applyBorder="1" applyAlignment="1">
      <alignment horizontal="right" vertical="center"/>
    </xf>
    <xf numFmtId="4" fontId="28" fillId="0" borderId="0" xfId="0" applyNumberFormat="1" applyFont="1" applyAlignment="1">
      <alignment horizontal="center" vertical="top"/>
    </xf>
    <xf numFmtId="4" fontId="28" fillId="13" borderId="8" xfId="2" applyNumberFormat="1" applyFont="1" applyFill="1" applyBorder="1" applyAlignment="1">
      <alignment horizontal="right" vertical="center"/>
    </xf>
    <xf numFmtId="0" fontId="30" fillId="9" borderId="1" xfId="0" applyFont="1" applyFill="1" applyBorder="1" applyAlignment="1">
      <alignment horizontal="center" vertical="center"/>
    </xf>
    <xf numFmtId="0" fontId="30" fillId="9" borderId="1" xfId="0" applyFont="1" applyFill="1" applyBorder="1" applyAlignment="1">
      <alignment horizontal="center" vertical="center" wrapText="1"/>
    </xf>
    <xf numFmtId="4" fontId="30" fillId="9" borderId="1" xfId="2" applyNumberFormat="1" applyFont="1" applyFill="1" applyBorder="1" applyAlignment="1">
      <alignment vertical="center"/>
    </xf>
    <xf numFmtId="4" fontId="31" fillId="9" borderId="1" xfId="0" applyNumberFormat="1" applyFont="1" applyFill="1" applyBorder="1" applyAlignment="1">
      <alignment vertical="top"/>
    </xf>
    <xf numFmtId="4" fontId="30" fillId="13" borderId="1" xfId="0" applyNumberFormat="1" applyFont="1" applyFill="1" applyBorder="1" applyAlignment="1">
      <alignment vertical="top"/>
    </xf>
    <xf numFmtId="0" fontId="32" fillId="13" borderId="1" xfId="0" applyFont="1" applyFill="1" applyBorder="1" applyAlignment="1">
      <alignment horizontal="center" vertical="top" wrapText="1"/>
    </xf>
    <xf numFmtId="0" fontId="32" fillId="13" borderId="8" xfId="0" applyFont="1" applyFill="1" applyBorder="1" applyAlignment="1">
      <alignment horizontal="center" vertical="top" wrapText="1"/>
    </xf>
    <xf numFmtId="0" fontId="33" fillId="13" borderId="5" xfId="0" applyFont="1" applyFill="1" applyBorder="1" applyAlignment="1">
      <alignment horizontal="center" vertical="top" wrapText="1"/>
    </xf>
    <xf numFmtId="0" fontId="33" fillId="0" borderId="0" xfId="0" applyFont="1" applyAlignment="1">
      <alignment vertical="top"/>
    </xf>
    <xf numFmtId="0" fontId="33" fillId="13" borderId="1" xfId="0" applyFont="1" applyFill="1" applyBorder="1" applyAlignment="1">
      <alignment horizontal="center" vertical="top" wrapText="1"/>
    </xf>
    <xf numFmtId="0" fontId="33" fillId="4" borderId="1" xfId="0" applyFont="1" applyFill="1" applyBorder="1" applyAlignment="1">
      <alignment horizontal="center" vertical="top"/>
    </xf>
    <xf numFmtId="0" fontId="33" fillId="4" borderId="8" xfId="0" applyFont="1" applyFill="1" applyBorder="1" applyAlignment="1">
      <alignment horizontal="justify" vertical="top" wrapText="1"/>
    </xf>
    <xf numFmtId="4" fontId="33" fillId="14" borderId="1" xfId="0" applyNumberFormat="1" applyFont="1" applyFill="1" applyBorder="1" applyAlignment="1">
      <alignment horizontal="center" vertical="top"/>
    </xf>
    <xf numFmtId="0" fontId="33" fillId="0" borderId="1" xfId="0" applyFont="1" applyBorder="1" applyAlignment="1">
      <alignment horizontal="center" vertical="top" wrapText="1"/>
    </xf>
    <xf numFmtId="0" fontId="33" fillId="14" borderId="1" xfId="0" applyFont="1" applyFill="1" applyBorder="1" applyAlignment="1">
      <alignment horizontal="center" vertical="top" wrapText="1"/>
    </xf>
    <xf numFmtId="0" fontId="33" fillId="0" borderId="1" xfId="0" applyFont="1" applyBorder="1" applyAlignment="1">
      <alignment horizontal="center" vertical="top"/>
    </xf>
    <xf numFmtId="0" fontId="33" fillId="4" borderId="1" xfId="0" applyFont="1" applyFill="1" applyBorder="1" applyAlignment="1">
      <alignment horizontal="center" vertical="top" wrapText="1"/>
    </xf>
    <xf numFmtId="0" fontId="33" fillId="0" borderId="0" xfId="0" applyFont="1"/>
    <xf numFmtId="4" fontId="33" fillId="0" borderId="1" xfId="0" applyNumberFormat="1" applyFont="1" applyBorder="1" applyAlignment="1">
      <alignment horizontal="center" vertical="top"/>
    </xf>
    <xf numFmtId="3" fontId="33" fillId="4" borderId="1" xfId="0" applyNumberFormat="1" applyFont="1" applyFill="1" applyBorder="1" applyAlignment="1">
      <alignment horizontal="center" vertical="top" wrapText="1"/>
    </xf>
    <xf numFmtId="3" fontId="33" fillId="0" borderId="1" xfId="0" applyNumberFormat="1" applyFont="1" applyBorder="1" applyAlignment="1">
      <alignment horizontal="center" vertical="top" wrapText="1"/>
    </xf>
    <xf numFmtId="4" fontId="33" fillId="0" borderId="0" xfId="0" applyNumberFormat="1" applyFont="1" applyAlignment="1">
      <alignment vertical="top"/>
    </xf>
    <xf numFmtId="0" fontId="33" fillId="4" borderId="8" xfId="0" applyFont="1" applyFill="1" applyBorder="1" applyAlignment="1">
      <alignment vertical="top"/>
    </xf>
    <xf numFmtId="4" fontId="33" fillId="0" borderId="1" xfId="0" applyNumberFormat="1" applyFont="1" applyBorder="1" applyAlignment="1">
      <alignment horizontal="center" vertical="top" wrapText="1"/>
    </xf>
    <xf numFmtId="0" fontId="33" fillId="4" borderId="8" xfId="0" applyFont="1" applyFill="1" applyBorder="1" applyAlignment="1">
      <alignment vertical="top" wrapText="1"/>
    </xf>
    <xf numFmtId="4" fontId="33" fillId="0" borderId="0" xfId="0" applyNumberFormat="1" applyFont="1"/>
    <xf numFmtId="0" fontId="33" fillId="11" borderId="1" xfId="0" applyFont="1" applyFill="1" applyBorder="1" applyAlignment="1">
      <alignment horizontal="center" vertical="top"/>
    </xf>
    <xf numFmtId="0" fontId="33" fillId="11" borderId="1" xfId="0" applyFont="1" applyFill="1" applyBorder="1" applyAlignment="1">
      <alignment horizontal="center" vertical="top" wrapText="1"/>
    </xf>
    <xf numFmtId="4" fontId="33" fillId="11" borderId="1" xfId="0" applyNumberFormat="1" applyFont="1" applyFill="1" applyBorder="1" applyAlignment="1">
      <alignment horizontal="center" vertical="top"/>
    </xf>
    <xf numFmtId="4" fontId="33" fillId="15" borderId="1" xfId="0" applyNumberFormat="1" applyFont="1" applyFill="1" applyBorder="1" applyAlignment="1">
      <alignment horizontal="center" vertical="top"/>
    </xf>
    <xf numFmtId="0" fontId="33" fillId="15" borderId="1" xfId="0" applyFont="1" applyFill="1" applyBorder="1" applyAlignment="1">
      <alignment horizontal="center" vertical="top" wrapText="1"/>
    </xf>
    <xf numFmtId="0" fontId="33" fillId="13" borderId="1" xfId="0" applyFont="1" applyFill="1" applyBorder="1" applyAlignment="1">
      <alignment horizontal="center" vertical="top"/>
    </xf>
    <xf numFmtId="0" fontId="33" fillId="13" borderId="8" xfId="0" applyFont="1" applyFill="1" applyBorder="1" applyAlignment="1">
      <alignment horizontal="justify" vertical="top" wrapText="1"/>
    </xf>
    <xf numFmtId="4" fontId="33" fillId="14" borderId="1" xfId="0" applyNumberFormat="1" applyFont="1" applyFill="1" applyBorder="1" applyAlignment="1">
      <alignment horizontal="center" vertical="top" wrapText="1"/>
    </xf>
    <xf numFmtId="3" fontId="33" fillId="11" borderId="1" xfId="0" applyNumberFormat="1" applyFont="1" applyFill="1" applyBorder="1" applyAlignment="1">
      <alignment horizontal="center" vertical="top" wrapText="1"/>
    </xf>
    <xf numFmtId="0" fontId="33" fillId="13" borderId="7" xfId="0" applyFont="1" applyFill="1" applyBorder="1" applyAlignment="1">
      <alignment horizontal="center" vertical="top" wrapText="1"/>
    </xf>
    <xf numFmtId="0" fontId="33" fillId="13" borderId="8" xfId="0" applyFont="1" applyFill="1" applyBorder="1" applyAlignment="1">
      <alignment vertical="top"/>
    </xf>
    <xf numFmtId="2" fontId="33" fillId="0" borderId="1" xfId="0" applyNumberFormat="1" applyFont="1" applyBorder="1" applyAlignment="1">
      <alignment horizontal="center" vertical="top"/>
    </xf>
    <xf numFmtId="3" fontId="33" fillId="13" borderId="1" xfId="0" applyNumberFormat="1" applyFont="1" applyFill="1" applyBorder="1" applyAlignment="1">
      <alignment horizontal="center" vertical="top" wrapText="1"/>
    </xf>
    <xf numFmtId="0" fontId="33" fillId="11" borderId="4" xfId="0" applyFont="1" applyFill="1" applyBorder="1" applyAlignment="1">
      <alignment horizontal="center" vertical="top"/>
    </xf>
    <xf numFmtId="0" fontId="33" fillId="11" borderId="4" xfId="0" applyFont="1" applyFill="1" applyBorder="1" applyAlignment="1">
      <alignment horizontal="center" vertical="top" wrapText="1"/>
    </xf>
    <xf numFmtId="4" fontId="33" fillId="11" borderId="4" xfId="0" applyNumberFormat="1" applyFont="1" applyFill="1" applyBorder="1" applyAlignment="1">
      <alignment horizontal="center" vertical="top"/>
    </xf>
    <xf numFmtId="4" fontId="33" fillId="13" borderId="1" xfId="0" applyNumberFormat="1" applyFont="1" applyFill="1" applyBorder="1" applyAlignment="1">
      <alignment horizontal="center" vertical="top"/>
    </xf>
    <xf numFmtId="0" fontId="33" fillId="13" borderId="1" xfId="0" applyFont="1" applyFill="1" applyBorder="1" applyAlignment="1">
      <alignment vertical="top"/>
    </xf>
    <xf numFmtId="0" fontId="33" fillId="13" borderId="6" xfId="0" applyFont="1" applyFill="1" applyBorder="1" applyAlignment="1">
      <alignment vertical="top"/>
    </xf>
    <xf numFmtId="0" fontId="33" fillId="13" borderId="3" xfId="0" applyFont="1" applyFill="1" applyBorder="1" applyAlignment="1">
      <alignment horizontal="center" vertical="top"/>
    </xf>
    <xf numFmtId="4" fontId="33" fillId="13" borderId="3" xfId="0" applyNumberFormat="1" applyFont="1" applyFill="1" applyBorder="1" applyAlignment="1">
      <alignment horizontal="center" vertical="top"/>
    </xf>
    <xf numFmtId="2" fontId="33" fillId="14" borderId="1" xfId="0" applyNumberFormat="1" applyFont="1" applyFill="1" applyBorder="1" applyAlignment="1">
      <alignment horizontal="center" vertical="top" wrapText="1"/>
    </xf>
    <xf numFmtId="167" fontId="33" fillId="0" borderId="0" xfId="0" applyNumberFormat="1" applyFont="1" applyAlignment="1">
      <alignment vertical="top"/>
    </xf>
    <xf numFmtId="168" fontId="33" fillId="0" borderId="0" xfId="0" applyNumberFormat="1" applyFont="1" applyAlignment="1">
      <alignment vertical="top"/>
    </xf>
    <xf numFmtId="165" fontId="33" fillId="0" borderId="0" xfId="0" applyNumberFormat="1" applyFont="1" applyAlignment="1">
      <alignment vertical="top"/>
    </xf>
    <xf numFmtId="164" fontId="33" fillId="0" borderId="0" xfId="0" applyNumberFormat="1" applyFont="1" applyAlignment="1">
      <alignment vertical="top"/>
    </xf>
    <xf numFmtId="2" fontId="33" fillId="15" borderId="1" xfId="0" applyNumberFormat="1" applyFont="1" applyFill="1" applyBorder="1" applyAlignment="1">
      <alignment horizontal="center" vertical="top"/>
    </xf>
    <xf numFmtId="0" fontId="33" fillId="13" borderId="10" xfId="0" applyFont="1" applyFill="1" applyBorder="1" applyAlignment="1">
      <alignment horizontal="justify" vertical="top" wrapText="1"/>
    </xf>
    <xf numFmtId="0" fontId="33" fillId="13" borderId="1" xfId="0" applyFont="1" applyFill="1" applyBorder="1" applyAlignment="1">
      <alignment horizontal="justify" vertical="top" wrapText="1"/>
    </xf>
    <xf numFmtId="0" fontId="33" fillId="14" borderId="8" xfId="0" applyFont="1" applyFill="1" applyBorder="1" applyAlignment="1">
      <alignment horizontal="center" vertical="top" wrapText="1"/>
    </xf>
    <xf numFmtId="169" fontId="33" fillId="0" borderId="1" xfId="0" applyNumberFormat="1" applyFont="1" applyBorder="1" applyAlignment="1">
      <alignment horizontal="center" vertical="top" wrapText="1"/>
    </xf>
    <xf numFmtId="170" fontId="33" fillId="13" borderId="1" xfId="0" applyNumberFormat="1" applyFont="1" applyFill="1" applyBorder="1" applyAlignment="1">
      <alignment horizontal="center" vertical="top" wrapText="1"/>
    </xf>
    <xf numFmtId="4" fontId="32" fillId="15" borderId="1" xfId="0" applyNumberFormat="1" applyFont="1" applyFill="1" applyBorder="1" applyAlignment="1">
      <alignment horizontal="center" vertical="top"/>
    </xf>
    <xf numFmtId="0" fontId="33" fillId="15" borderId="1" xfId="0" applyFont="1" applyFill="1" applyBorder="1" applyAlignment="1">
      <alignment horizontal="center" vertical="top"/>
    </xf>
    <xf numFmtId="0" fontId="33" fillId="0" borderId="0" xfId="0" applyFont="1" applyAlignment="1">
      <alignment horizontal="center" vertical="top"/>
    </xf>
    <xf numFmtId="0" fontId="33" fillId="0" borderId="0" xfId="0" applyFont="1" applyAlignment="1">
      <alignment horizontal="center" vertical="top" wrapText="1"/>
    </xf>
    <xf numFmtId="0" fontId="12" fillId="9" borderId="1" xfId="0" applyFont="1" applyFill="1" applyBorder="1" applyAlignment="1">
      <alignment horizontal="center" vertical="center" wrapText="1"/>
    </xf>
    <xf numFmtId="0" fontId="12" fillId="9" borderId="1" xfId="0" applyFont="1" applyFill="1" applyBorder="1" applyAlignment="1">
      <alignment horizontal="center" vertical="center"/>
    </xf>
    <xf numFmtId="4" fontId="21" fillId="6" borderId="1" xfId="2" applyNumberFormat="1" applyFont="1" applyFill="1" applyBorder="1" applyAlignment="1">
      <alignment horizontal="center" vertical="center"/>
    </xf>
    <xf numFmtId="0" fontId="19" fillId="9" borderId="1" xfId="0" applyFont="1" applyFill="1" applyBorder="1" applyAlignment="1">
      <alignment horizontal="center" vertical="top" wrapText="1"/>
    </xf>
    <xf numFmtId="0" fontId="19" fillId="11" borderId="7" xfId="0" applyFont="1" applyFill="1" applyBorder="1" applyAlignment="1">
      <alignment horizontal="center" vertical="top" wrapText="1"/>
    </xf>
    <xf numFmtId="0" fontId="19" fillId="10" borderId="7" xfId="0" applyFont="1" applyFill="1" applyBorder="1" applyAlignment="1">
      <alignment horizontal="center" vertical="top" wrapText="1"/>
    </xf>
    <xf numFmtId="0" fontId="12" fillId="0" borderId="0" xfId="0" applyFont="1" applyAlignment="1">
      <alignment vertical="top"/>
    </xf>
    <xf numFmtId="0" fontId="21" fillId="9" borderId="1" xfId="0" applyFont="1" applyFill="1" applyBorder="1" applyAlignment="1">
      <alignment horizontal="center" vertical="center" wrapText="1"/>
    </xf>
    <xf numFmtId="0" fontId="21" fillId="9" borderId="1" xfId="0" applyFont="1" applyFill="1" applyBorder="1" applyAlignment="1">
      <alignment horizontal="center" vertical="top" wrapText="1"/>
    </xf>
    <xf numFmtId="0" fontId="20" fillId="9" borderId="5" xfId="0" applyFont="1" applyFill="1" applyBorder="1" applyAlignment="1">
      <alignment horizontal="center" vertical="top" wrapText="1"/>
    </xf>
    <xf numFmtId="0" fontId="20" fillId="10" borderId="5" xfId="0" applyFont="1" applyFill="1" applyBorder="1" applyAlignment="1">
      <alignment horizontal="center" vertical="top" wrapText="1"/>
    </xf>
    <xf numFmtId="4" fontId="20" fillId="9" borderId="1" xfId="2" applyNumberFormat="1" applyFont="1" applyFill="1" applyBorder="1" applyAlignment="1">
      <alignment horizontal="center" vertical="center"/>
    </xf>
    <xf numFmtId="4" fontId="20" fillId="9" borderId="5" xfId="0" applyNumberFormat="1" applyFont="1" applyFill="1" applyBorder="1" applyAlignment="1">
      <alignment horizontal="center" vertical="center" wrapText="1"/>
    </xf>
    <xf numFmtId="4" fontId="19" fillId="10" borderId="5" xfId="0" applyNumberFormat="1" applyFont="1" applyFill="1" applyBorder="1" applyAlignment="1">
      <alignment horizontal="center" vertical="center" wrapText="1"/>
    </xf>
    <xf numFmtId="4" fontId="34" fillId="9" borderId="5" xfId="0" applyNumberFormat="1" applyFont="1" applyFill="1" applyBorder="1" applyAlignment="1">
      <alignment horizontal="center" vertical="center" wrapText="1"/>
    </xf>
    <xf numFmtId="0" fontId="21" fillId="7" borderId="1" xfId="0" applyFont="1" applyFill="1" applyBorder="1" applyAlignment="1">
      <alignment horizontal="center" vertical="center" wrapText="1"/>
    </xf>
    <xf numFmtId="0" fontId="12" fillId="7" borderId="1" xfId="0" applyFont="1" applyFill="1" applyBorder="1" applyAlignment="1">
      <alignment horizontal="justify" vertical="center" wrapText="1"/>
    </xf>
    <xf numFmtId="4" fontId="20" fillId="7" borderId="5" xfId="0" applyNumberFormat="1" applyFont="1" applyFill="1" applyBorder="1" applyAlignment="1">
      <alignment horizontal="center" vertical="top" wrapText="1"/>
    </xf>
    <xf numFmtId="4" fontId="19" fillId="10" borderId="5" xfId="0" applyNumberFormat="1" applyFont="1" applyFill="1" applyBorder="1" applyAlignment="1">
      <alignment horizontal="center" vertical="top" wrapText="1"/>
    </xf>
    <xf numFmtId="4" fontId="20" fillId="7" borderId="1" xfId="0" applyNumberFormat="1" applyFont="1" applyFill="1" applyBorder="1" applyAlignment="1">
      <alignment horizontal="center" vertical="center" wrapText="1"/>
    </xf>
    <xf numFmtId="4" fontId="19" fillId="10" borderId="1" xfId="0" applyNumberFormat="1" applyFont="1" applyFill="1" applyBorder="1" applyAlignment="1">
      <alignment horizontal="center" vertical="center" wrapText="1"/>
    </xf>
    <xf numFmtId="4" fontId="20" fillId="9" borderId="5" xfId="0" applyNumberFormat="1" applyFont="1" applyFill="1" applyBorder="1" applyAlignment="1">
      <alignment horizontal="center" vertical="top" wrapText="1"/>
    </xf>
    <xf numFmtId="0" fontId="12" fillId="7" borderId="1" xfId="0" applyFont="1" applyFill="1" applyBorder="1" applyAlignment="1">
      <alignment horizontal="center" vertical="center"/>
    </xf>
    <xf numFmtId="4" fontId="20" fillId="7" borderId="5" xfId="0" applyNumberFormat="1" applyFont="1" applyFill="1" applyBorder="1" applyAlignment="1">
      <alignment horizontal="center" vertical="center" wrapText="1"/>
    </xf>
    <xf numFmtId="4" fontId="34" fillId="7" borderId="1" xfId="0" applyNumberFormat="1" applyFont="1" applyFill="1" applyBorder="1" applyAlignment="1">
      <alignment horizontal="center" vertical="center" wrapText="1"/>
    </xf>
    <xf numFmtId="4" fontId="20" fillId="9" borderId="1" xfId="0" applyNumberFormat="1" applyFont="1" applyFill="1" applyBorder="1" applyAlignment="1">
      <alignment horizontal="center" vertical="center" wrapText="1"/>
    </xf>
    <xf numFmtId="4" fontId="23" fillId="7" borderId="5"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19" fillId="0" borderId="1" xfId="0" applyFont="1" applyBorder="1" applyAlignment="1">
      <alignment horizontal="center" vertical="center" wrapText="1"/>
    </xf>
    <xf numFmtId="4" fontId="36" fillId="17" borderId="1" xfId="2" applyNumberFormat="1" applyFont="1" applyFill="1" applyBorder="1" applyAlignment="1">
      <alignment horizontal="center" vertical="center"/>
    </xf>
    <xf numFmtId="4" fontId="20" fillId="9" borderId="0" xfId="2" applyNumberFormat="1" applyFont="1" applyFill="1" applyAlignment="1">
      <alignment horizontal="center" vertical="center"/>
    </xf>
    <xf numFmtId="4" fontId="37" fillId="17" borderId="1" xfId="2" applyNumberFormat="1" applyFont="1" applyFill="1" applyBorder="1" applyAlignment="1">
      <alignment horizontal="center" vertical="center"/>
    </xf>
    <xf numFmtId="4" fontId="39" fillId="17" borderId="1" xfId="2" applyNumberFormat="1" applyFont="1" applyFill="1" applyBorder="1" applyAlignment="1">
      <alignment horizontal="center" vertical="center"/>
    </xf>
    <xf numFmtId="4" fontId="40" fillId="17" borderId="1" xfId="2" applyNumberFormat="1" applyFont="1" applyFill="1" applyBorder="1" applyAlignment="1">
      <alignment horizontal="center" vertical="center"/>
    </xf>
    <xf numFmtId="0" fontId="10" fillId="0" borderId="9" xfId="0" applyFont="1" applyBorder="1" applyAlignment="1">
      <alignment vertical="top"/>
    </xf>
    <xf numFmtId="0" fontId="10" fillId="9" borderId="0" xfId="0" applyFont="1" applyFill="1" applyAlignment="1">
      <alignment horizontal="left"/>
    </xf>
    <xf numFmtId="0" fontId="10" fillId="0" borderId="0" xfId="0" applyFont="1" applyAlignment="1">
      <alignment horizontal="left"/>
    </xf>
    <xf numFmtId="0" fontId="10" fillId="0" borderId="0" xfId="0" applyFont="1" applyAlignment="1">
      <alignment horizontal="left" wrapText="1"/>
    </xf>
    <xf numFmtId="0" fontId="12" fillId="0" borderId="0" xfId="0" applyFont="1" applyAlignment="1">
      <alignment horizontal="left" wrapText="1"/>
    </xf>
    <xf numFmtId="4" fontId="12" fillId="0" borderId="0" xfId="0" applyNumberFormat="1" applyFont="1" applyAlignment="1">
      <alignment horizontal="left" wrapText="1"/>
    </xf>
    <xf numFmtId="4" fontId="12" fillId="0" borderId="0" xfId="0" applyNumberFormat="1" applyFont="1" applyAlignment="1">
      <alignment horizontal="center" wrapText="1"/>
    </xf>
    <xf numFmtId="0" fontId="10" fillId="9" borderId="0" xfId="0" applyFont="1" applyFill="1" applyAlignment="1">
      <alignment horizontal="left" wrapText="1"/>
    </xf>
    <xf numFmtId="0" fontId="12" fillId="0" borderId="0" xfId="0" applyFont="1" applyAlignment="1">
      <alignment horizontal="justify" vertical="center"/>
    </xf>
    <xf numFmtId="4" fontId="12" fillId="0" borderId="0" xfId="2" applyNumberFormat="1" applyFont="1" applyAlignment="1">
      <alignment horizontal="right"/>
    </xf>
    <xf numFmtId="4" fontId="12" fillId="0" borderId="0" xfId="2" applyNumberFormat="1" applyFont="1" applyAlignment="1">
      <alignment horizontal="center"/>
    </xf>
    <xf numFmtId="0" fontId="0" fillId="9" borderId="0" xfId="0" applyFill="1"/>
    <xf numFmtId="0" fontId="19" fillId="11" borderId="4" xfId="0" applyFont="1" applyFill="1" applyBorder="1" applyAlignment="1">
      <alignment horizontal="center" vertical="top" wrapText="1"/>
    </xf>
    <xf numFmtId="0" fontId="21" fillId="11" borderId="1" xfId="0" applyFont="1" applyFill="1" applyBorder="1" applyAlignment="1">
      <alignment horizontal="center" vertical="top" wrapText="1"/>
    </xf>
    <xf numFmtId="171" fontId="21" fillId="6" borderId="1" xfId="2" applyFont="1" applyFill="1" applyBorder="1" applyAlignment="1">
      <alignment horizontal="center" vertical="top" wrapText="1"/>
    </xf>
    <xf numFmtId="171" fontId="21" fillId="9" borderId="1" xfId="2" applyFont="1" applyFill="1" applyBorder="1" applyAlignment="1">
      <alignment horizontal="center" vertical="top" wrapText="1"/>
    </xf>
    <xf numFmtId="171" fontId="20" fillId="9" borderId="5" xfId="2" applyFont="1" applyFill="1" applyBorder="1" applyAlignment="1">
      <alignment horizontal="center" vertical="top" wrapText="1"/>
    </xf>
    <xf numFmtId="171" fontId="19" fillId="10" borderId="7" xfId="2" applyFont="1" applyFill="1" applyBorder="1" applyAlignment="1">
      <alignment horizontal="center" vertical="top" wrapText="1"/>
    </xf>
    <xf numFmtId="172" fontId="21" fillId="6" borderId="1" xfId="2" applyNumberFormat="1" applyFont="1" applyFill="1" applyBorder="1" applyAlignment="1">
      <alignment horizontal="center" vertical="center" wrapText="1"/>
    </xf>
    <xf numFmtId="172" fontId="21" fillId="9" borderId="1" xfId="2" applyNumberFormat="1" applyFont="1" applyFill="1" applyBorder="1" applyAlignment="1">
      <alignment horizontal="center" vertical="center" wrapText="1"/>
    </xf>
    <xf numFmtId="4" fontId="20" fillId="9" borderId="5" xfId="2" applyNumberFormat="1" applyFont="1" applyFill="1" applyBorder="1" applyAlignment="1">
      <alignment horizontal="center" vertical="center"/>
    </xf>
    <xf numFmtId="172" fontId="20" fillId="9" borderId="5" xfId="2" applyNumberFormat="1" applyFont="1" applyFill="1" applyBorder="1" applyAlignment="1">
      <alignment horizontal="center" vertical="center" wrapText="1"/>
    </xf>
    <xf numFmtId="172" fontId="20" fillId="10" borderId="1" xfId="2" applyNumberFormat="1" applyFont="1" applyFill="1" applyBorder="1" applyAlignment="1">
      <alignment horizontal="center" vertical="center" wrapText="1"/>
    </xf>
    <xf numFmtId="4" fontId="42" fillId="9" borderId="5" xfId="2" applyNumberFormat="1" applyFont="1" applyFill="1" applyBorder="1" applyAlignment="1">
      <alignment horizontal="center" vertical="center"/>
    </xf>
    <xf numFmtId="4" fontId="12" fillId="0" borderId="0" xfId="0" applyNumberFormat="1" applyFont="1"/>
    <xf numFmtId="0" fontId="12" fillId="7" borderId="1" xfId="0" applyFont="1" applyFill="1" applyBorder="1" applyAlignment="1">
      <alignment horizontal="center" vertical="center" wrapText="1"/>
    </xf>
    <xf numFmtId="4" fontId="20" fillId="7" borderId="5" xfId="2" applyNumberFormat="1" applyFont="1" applyFill="1" applyBorder="1" applyAlignment="1">
      <alignment horizontal="center" vertical="top" wrapText="1"/>
    </xf>
    <xf numFmtId="172" fontId="20" fillId="7" borderId="5" xfId="2" applyNumberFormat="1" applyFont="1" applyFill="1" applyBorder="1" applyAlignment="1">
      <alignment horizontal="center" vertical="top" wrapText="1"/>
    </xf>
    <xf numFmtId="4" fontId="20" fillId="7" borderId="5" xfId="2" applyNumberFormat="1" applyFont="1" applyFill="1" applyBorder="1" applyAlignment="1">
      <alignment horizontal="center" vertical="top"/>
    </xf>
    <xf numFmtId="172" fontId="20" fillId="10" borderId="1" xfId="2" applyNumberFormat="1" applyFont="1" applyFill="1" applyBorder="1" applyAlignment="1">
      <alignment horizontal="center" vertical="top" wrapText="1"/>
    </xf>
    <xf numFmtId="4" fontId="20" fillId="7" borderId="1" xfId="2" applyNumberFormat="1" applyFont="1" applyFill="1" applyBorder="1" applyAlignment="1">
      <alignment horizontal="center" vertical="center"/>
    </xf>
    <xf numFmtId="172" fontId="20" fillId="7" borderId="1" xfId="2" applyNumberFormat="1" applyFont="1" applyFill="1" applyBorder="1" applyAlignment="1">
      <alignment horizontal="center" vertical="center" wrapText="1"/>
    </xf>
    <xf numFmtId="4" fontId="42" fillId="7" borderId="1" xfId="2" applyNumberFormat="1" applyFont="1" applyFill="1" applyBorder="1" applyAlignment="1">
      <alignment horizontal="center" vertical="center"/>
    </xf>
    <xf numFmtId="4" fontId="20" fillId="9" borderId="1" xfId="2" applyNumberFormat="1" applyFont="1" applyFill="1" applyBorder="1" applyAlignment="1">
      <alignment horizontal="center" vertical="top"/>
    </xf>
    <xf numFmtId="172" fontId="20" fillId="9" borderId="1" xfId="2" applyNumberFormat="1" applyFont="1" applyFill="1" applyBorder="1" applyAlignment="1">
      <alignment horizontal="center" vertical="top" wrapText="1"/>
    </xf>
    <xf numFmtId="4" fontId="20" fillId="9" borderId="1" xfId="2" applyNumberFormat="1" applyFont="1" applyFill="1" applyBorder="1" applyAlignment="1">
      <alignment horizontal="center" vertical="top" wrapText="1"/>
    </xf>
    <xf numFmtId="172" fontId="20" fillId="9" borderId="1" xfId="2" applyNumberFormat="1" applyFont="1" applyFill="1" applyBorder="1" applyAlignment="1">
      <alignment horizontal="center" vertical="center" wrapText="1"/>
    </xf>
    <xf numFmtId="4" fontId="42" fillId="9" borderId="1" xfId="2" applyNumberFormat="1" applyFont="1" applyFill="1" applyBorder="1" applyAlignment="1">
      <alignment horizontal="center" vertical="center"/>
    </xf>
    <xf numFmtId="4" fontId="20" fillId="7" borderId="1" xfId="2" applyNumberFormat="1" applyFont="1" applyFill="1" applyBorder="1" applyAlignment="1">
      <alignment horizontal="center" vertical="top" wrapText="1"/>
    </xf>
    <xf numFmtId="172" fontId="20" fillId="7" borderId="1" xfId="2" applyNumberFormat="1" applyFont="1" applyFill="1" applyBorder="1" applyAlignment="1">
      <alignment horizontal="center" vertical="top" wrapText="1"/>
    </xf>
    <xf numFmtId="4" fontId="20" fillId="7" borderId="1" xfId="2" applyNumberFormat="1" applyFont="1" applyFill="1" applyBorder="1" applyAlignment="1">
      <alignment horizontal="center" vertical="top"/>
    </xf>
    <xf numFmtId="172" fontId="21" fillId="6" borderId="1" xfId="2" applyNumberFormat="1" applyFont="1" applyFill="1" applyBorder="1" applyAlignment="1">
      <alignment horizontal="center" vertical="center"/>
    </xf>
    <xf numFmtId="172" fontId="21" fillId="9" borderId="1" xfId="2" applyNumberFormat="1" applyFont="1" applyFill="1" applyBorder="1" applyAlignment="1">
      <alignment horizontal="center" vertical="center"/>
    </xf>
    <xf numFmtId="172" fontId="36" fillId="6" borderId="1" xfId="2" applyNumberFormat="1" applyFont="1" applyFill="1" applyBorder="1" applyAlignment="1">
      <alignment horizontal="center" vertical="center" wrapText="1"/>
    </xf>
    <xf numFmtId="0" fontId="41" fillId="9" borderId="0" xfId="0" applyFont="1" applyFill="1" applyAlignment="1">
      <alignment horizontal="left" vertical="center"/>
    </xf>
    <xf numFmtId="171" fontId="12" fillId="0" borderId="0" xfId="2" applyFont="1"/>
    <xf numFmtId="171" fontId="12" fillId="9" borderId="0" xfId="2" applyFont="1" applyFill="1"/>
    <xf numFmtId="0" fontId="46" fillId="0" borderId="0" xfId="0" applyFont="1" applyAlignment="1">
      <alignment vertical="center"/>
    </xf>
    <xf numFmtId="0" fontId="46" fillId="0" borderId="0" xfId="0" applyFont="1"/>
    <xf numFmtId="0" fontId="46" fillId="9" borderId="0" xfId="0" applyFont="1" applyFill="1" applyAlignment="1">
      <alignment vertical="center"/>
    </xf>
    <xf numFmtId="0" fontId="46" fillId="0" borderId="0" xfId="0" applyFont="1" applyAlignment="1">
      <alignment vertical="center" wrapText="1"/>
    </xf>
    <xf numFmtId="0" fontId="49" fillId="0" borderId="0" xfId="0" applyFont="1" applyAlignment="1">
      <alignment vertical="center"/>
    </xf>
    <xf numFmtId="0" fontId="53" fillId="0" borderId="0" xfId="0" applyFont="1"/>
    <xf numFmtId="0" fontId="54" fillId="31" borderId="13" xfId="0" applyFont="1" applyFill="1" applyBorder="1" applyAlignment="1">
      <alignment horizontal="right" vertical="center" wrapText="1"/>
    </xf>
    <xf numFmtId="0" fontId="57" fillId="32" borderId="13" xfId="0" applyFont="1" applyFill="1" applyBorder="1" applyAlignment="1">
      <alignment vertical="center"/>
    </xf>
    <xf numFmtId="49" fontId="57" fillId="32" borderId="13" xfId="0" applyNumberFormat="1" applyFont="1" applyFill="1" applyBorder="1" applyAlignment="1" applyProtection="1">
      <alignment horizontal="left" vertical="center" wrapText="1"/>
      <protection locked="0"/>
    </xf>
    <xf numFmtId="0" fontId="57" fillId="32" borderId="13" xfId="0" applyFont="1" applyFill="1" applyBorder="1" applyAlignment="1" applyProtection="1">
      <alignment horizontal="center" vertical="center" wrapText="1"/>
      <protection locked="0"/>
    </xf>
    <xf numFmtId="0" fontId="57" fillId="0" borderId="0" xfId="0" applyFont="1" applyAlignment="1">
      <alignment vertical="center"/>
    </xf>
    <xf numFmtId="0" fontId="54" fillId="31" borderId="13" xfId="0" applyFont="1" applyFill="1" applyBorder="1" applyAlignment="1">
      <alignment horizontal="right" vertical="center"/>
    </xf>
    <xf numFmtId="0" fontId="54" fillId="0" borderId="13" xfId="0" applyFont="1" applyBorder="1" applyAlignment="1">
      <alignment vertical="center"/>
    </xf>
    <xf numFmtId="0" fontId="54" fillId="4" borderId="1" xfId="24" applyFont="1">
      <alignment horizontal="center" vertical="center"/>
      <protection locked="0"/>
    </xf>
    <xf numFmtId="0" fontId="54" fillId="0" borderId="0" xfId="0" applyFont="1" applyAlignment="1">
      <alignment horizontal="right" vertical="center" wrapText="1"/>
    </xf>
    <xf numFmtId="0" fontId="57" fillId="0" borderId="0" xfId="0" applyFont="1" applyAlignment="1">
      <alignment horizontal="center" vertical="center" wrapText="1"/>
    </xf>
    <xf numFmtId="0" fontId="57" fillId="0" borderId="0" xfId="0" applyFont="1" applyAlignment="1">
      <alignment horizontal="justify" vertical="center" wrapText="1"/>
    </xf>
    <xf numFmtId="0" fontId="59" fillId="18" borderId="21" xfId="0" applyFont="1" applyFill="1" applyBorder="1" applyAlignment="1">
      <alignment horizontal="center" vertical="center"/>
    </xf>
    <xf numFmtId="4" fontId="59" fillId="22" borderId="21" xfId="0" applyNumberFormat="1" applyFont="1" applyFill="1" applyBorder="1" applyAlignment="1">
      <alignment horizontal="right" vertical="center"/>
    </xf>
    <xf numFmtId="4" fontId="59" fillId="18" borderId="21" xfId="0" applyNumberFormat="1" applyFont="1" applyFill="1" applyBorder="1" applyAlignment="1">
      <alignment horizontal="center" vertical="center"/>
    </xf>
    <xf numFmtId="4" fontId="59" fillId="24" borderId="21" xfId="0" applyNumberFormat="1" applyFont="1" applyFill="1" applyBorder="1" applyAlignment="1">
      <alignment horizontal="right" vertical="center"/>
    </xf>
    <xf numFmtId="4" fontId="59" fillId="23" borderId="21" xfId="0" applyNumberFormat="1" applyFont="1" applyFill="1" applyBorder="1" applyAlignment="1">
      <alignment vertical="center"/>
    </xf>
    <xf numFmtId="0" fontId="48" fillId="0" borderId="0" xfId="0" applyFont="1" applyAlignment="1" applyProtection="1">
      <alignment vertical="center"/>
      <protection locked="0"/>
    </xf>
    <xf numFmtId="0" fontId="48" fillId="0" borderId="0" xfId="0" applyFont="1" applyProtection="1">
      <protection locked="0"/>
    </xf>
    <xf numFmtId="0" fontId="48" fillId="0" borderId="0" xfId="0" applyFont="1" applyAlignment="1">
      <alignment vertical="center"/>
    </xf>
    <xf numFmtId="0" fontId="47" fillId="7" borderId="21" xfId="0" applyFont="1" applyFill="1" applyBorder="1" applyAlignment="1">
      <alignment horizontal="center" vertical="top" wrapText="1"/>
    </xf>
    <xf numFmtId="0" fontId="47" fillId="0" borderId="0" xfId="0" applyFont="1" applyAlignment="1" applyProtection="1">
      <alignment horizontal="center" vertical="center"/>
      <protection locked="0"/>
    </xf>
    <xf numFmtId="49" fontId="48" fillId="0" borderId="0" xfId="0" applyNumberFormat="1" applyFont="1" applyAlignment="1" applyProtection="1">
      <alignment horizontal="center" vertical="center"/>
      <protection locked="0"/>
    </xf>
    <xf numFmtId="10" fontId="48" fillId="0" borderId="0" xfId="3" applyNumberFormat="1" applyFont="1" applyBorder="1" applyAlignment="1" applyProtection="1">
      <alignment horizontal="center" vertical="center"/>
      <protection locked="0"/>
    </xf>
    <xf numFmtId="0" fontId="48" fillId="0" borderId="0" xfId="0" applyFont="1"/>
    <xf numFmtId="0" fontId="47" fillId="0" borderId="0" xfId="0" applyFont="1" applyAlignment="1" applyProtection="1">
      <alignment horizontal="right" vertical="center"/>
      <protection locked="0"/>
    </xf>
    <xf numFmtId="10" fontId="47" fillId="0" borderId="0" xfId="3" applyNumberFormat="1" applyFont="1" applyBorder="1" applyAlignment="1" applyProtection="1">
      <alignment horizontal="center" vertical="center"/>
      <protection locked="0"/>
    </xf>
    <xf numFmtId="10" fontId="48" fillId="0" borderId="0" xfId="3" applyNumberFormat="1" applyFont="1" applyAlignment="1" applyProtection="1">
      <alignment horizontal="center" vertical="center"/>
    </xf>
    <xf numFmtId="0" fontId="48" fillId="28" borderId="21" xfId="0" applyFont="1" applyFill="1" applyBorder="1" applyAlignment="1">
      <alignment horizontal="justify" vertical="center" wrapText="1"/>
    </xf>
    <xf numFmtId="4" fontId="59" fillId="27" borderId="21" xfId="0" applyNumberFormat="1" applyFont="1" applyFill="1" applyBorder="1" applyAlignment="1">
      <alignment horizontal="right" vertical="center"/>
    </xf>
    <xf numFmtId="4" fontId="59" fillId="27" borderId="25" xfId="0" applyNumberFormat="1" applyFont="1" applyFill="1" applyBorder="1" applyAlignment="1">
      <alignment horizontal="right" vertical="center"/>
    </xf>
    <xf numFmtId="4" fontId="48" fillId="0" borderId="0" xfId="3" applyNumberFormat="1" applyFont="1" applyBorder="1" applyAlignment="1" applyProtection="1">
      <alignment horizontal="center" vertical="center"/>
    </xf>
    <xf numFmtId="4" fontId="48" fillId="0" borderId="0" xfId="0" applyNumberFormat="1" applyFont="1" applyAlignment="1">
      <alignment vertical="center"/>
    </xf>
    <xf numFmtId="0" fontId="48" fillId="0" borderId="0" xfId="0" applyFont="1" applyAlignment="1" applyProtection="1">
      <alignment horizontal="justify" vertical="justify"/>
      <protection locked="0"/>
    </xf>
    <xf numFmtId="0" fontId="48" fillId="0" borderId="0" xfId="0" applyFont="1" applyAlignment="1" applyProtection="1">
      <alignment horizontal="center" vertical="center"/>
      <protection locked="0"/>
    </xf>
    <xf numFmtId="0" fontId="59" fillId="18" borderId="22" xfId="0" applyFont="1" applyFill="1" applyBorder="1" applyAlignment="1">
      <alignment horizontal="center" vertical="center"/>
    </xf>
    <xf numFmtId="0" fontId="59" fillId="18" borderId="24" xfId="0" applyFont="1" applyFill="1" applyBorder="1" applyAlignment="1">
      <alignment horizontal="center" vertical="center"/>
    </xf>
    <xf numFmtId="0" fontId="47" fillId="39" borderId="21" xfId="0" applyFont="1" applyFill="1" applyBorder="1" applyAlignment="1">
      <alignment horizontal="center" vertical="top" wrapText="1"/>
    </xf>
    <xf numFmtId="0" fontId="48" fillId="9" borderId="21" xfId="0" applyFont="1" applyFill="1" applyBorder="1" applyAlignment="1">
      <alignment horizontal="justify" vertical="center" wrapText="1"/>
    </xf>
    <xf numFmtId="4" fontId="47" fillId="37" borderId="21" xfId="0" applyNumberFormat="1" applyFont="1" applyFill="1" applyBorder="1" applyAlignment="1">
      <alignment horizontal="right" vertical="center" wrapText="1"/>
    </xf>
    <xf numFmtId="4" fontId="63" fillId="27" borderId="21" xfId="0" applyNumberFormat="1" applyFont="1" applyFill="1" applyBorder="1" applyAlignment="1">
      <alignment horizontal="right" vertical="center" wrapText="1"/>
    </xf>
    <xf numFmtId="4" fontId="66" fillId="20" borderId="21" xfId="0" applyNumberFormat="1" applyFont="1" applyFill="1" applyBorder="1" applyAlignment="1">
      <alignment horizontal="right" vertical="center"/>
    </xf>
    <xf numFmtId="3" fontId="51" fillId="41" borderId="21" xfId="0" applyNumberFormat="1" applyFont="1" applyFill="1" applyBorder="1" applyAlignment="1">
      <alignment horizontal="center" vertical="center" wrapText="1"/>
    </xf>
    <xf numFmtId="0" fontId="59" fillId="0" borderId="33" xfId="0" applyFont="1" applyBorder="1" applyAlignment="1">
      <alignment horizontal="center" vertical="center"/>
    </xf>
    <xf numFmtId="0" fontId="59" fillId="0" borderId="5" xfId="0" applyFont="1" applyBorder="1" applyAlignment="1">
      <alignment horizontal="center" vertical="center"/>
    </xf>
    <xf numFmtId="0" fontId="59" fillId="0" borderId="1" xfId="0" applyFont="1" applyBorder="1" applyAlignment="1">
      <alignment horizontal="center" vertical="center"/>
    </xf>
    <xf numFmtId="0" fontId="59" fillId="0" borderId="4" xfId="0" applyFont="1" applyBorder="1" applyAlignment="1">
      <alignment horizontal="center" vertical="center"/>
    </xf>
    <xf numFmtId="1" fontId="59" fillId="42" borderId="21" xfId="0" applyNumberFormat="1" applyFont="1" applyFill="1" applyBorder="1" applyAlignment="1">
      <alignment horizontal="center" vertical="center"/>
    </xf>
    <xf numFmtId="1" fontId="59" fillId="27" borderId="21" xfId="0" applyNumberFormat="1" applyFont="1" applyFill="1" applyBorder="1" applyAlignment="1">
      <alignment horizontal="center" vertical="center"/>
    </xf>
    <xf numFmtId="0" fontId="59" fillId="0" borderId="21" xfId="0" applyFont="1" applyBorder="1" applyAlignment="1">
      <alignment horizontal="center" vertical="center"/>
    </xf>
    <xf numFmtId="1" fontId="67" fillId="42" borderId="21" xfId="0" applyNumberFormat="1" applyFont="1" applyFill="1" applyBorder="1" applyAlignment="1">
      <alignment horizontal="center" vertical="top" wrapText="1"/>
    </xf>
    <xf numFmtId="1" fontId="67" fillId="27" borderId="23" xfId="0" applyNumberFormat="1" applyFont="1" applyFill="1" applyBorder="1" applyAlignment="1">
      <alignment horizontal="center" vertical="top" wrapText="1"/>
    </xf>
    <xf numFmtId="0" fontId="67" fillId="43" borderId="21" xfId="0" applyFont="1" applyFill="1" applyBorder="1" applyAlignment="1">
      <alignment horizontal="center" vertical="top" wrapText="1"/>
    </xf>
    <xf numFmtId="0" fontId="59" fillId="47" borderId="21" xfId="0" applyFont="1" applyFill="1" applyBorder="1" applyAlignment="1">
      <alignment horizontal="center" vertical="center"/>
    </xf>
    <xf numFmtId="4" fontId="59" fillId="48" borderId="21" xfId="0" applyNumberFormat="1" applyFont="1" applyFill="1" applyBorder="1" applyAlignment="1">
      <alignment vertical="center"/>
    </xf>
    <xf numFmtId="10" fontId="59" fillId="0" borderId="21" xfId="0" applyNumberFormat="1" applyFont="1" applyBorder="1" applyAlignment="1" applyProtection="1">
      <alignment horizontal="center" vertical="center"/>
      <protection locked="0"/>
    </xf>
    <xf numFmtId="4" fontId="59" fillId="27" borderId="21" xfId="0" applyNumberFormat="1" applyFont="1" applyFill="1" applyBorder="1" applyAlignment="1">
      <alignment vertical="center"/>
    </xf>
    <xf numFmtId="4" fontId="59" fillId="22" borderId="21" xfId="0" applyNumberFormat="1" applyFont="1" applyFill="1" applyBorder="1" applyAlignment="1">
      <alignment vertical="center"/>
    </xf>
    <xf numFmtId="0" fontId="59" fillId="49" borderId="21" xfId="0" applyFont="1" applyFill="1" applyBorder="1" applyAlignment="1">
      <alignment horizontal="center" vertical="center"/>
    </xf>
    <xf numFmtId="0" fontId="68" fillId="7" borderId="21" xfId="0" applyFont="1" applyFill="1" applyBorder="1" applyAlignment="1">
      <alignment horizontal="center" vertical="center"/>
    </xf>
    <xf numFmtId="176" fontId="59" fillId="20" borderId="21" xfId="0" applyNumberFormat="1" applyFont="1" applyFill="1" applyBorder="1" applyAlignment="1" applyProtection="1">
      <alignment horizontal="center" vertical="center"/>
      <protection locked="0"/>
    </xf>
    <xf numFmtId="4" fontId="59" fillId="27" borderId="22" xfId="0" applyNumberFormat="1" applyFont="1" applyFill="1" applyBorder="1" applyAlignment="1">
      <alignment horizontal="right" vertical="center"/>
    </xf>
    <xf numFmtId="4" fontId="59" fillId="27" borderId="24" xfId="0" applyNumberFormat="1" applyFont="1" applyFill="1" applyBorder="1" applyAlignment="1">
      <alignment horizontal="right" vertical="center"/>
    </xf>
    <xf numFmtId="10" fontId="59" fillId="20" borderId="21" xfId="0" applyNumberFormat="1" applyFont="1" applyFill="1" applyBorder="1" applyAlignment="1" applyProtection="1">
      <alignment horizontal="center" vertical="center"/>
      <protection locked="0"/>
    </xf>
    <xf numFmtId="10" fontId="59" fillId="23" borderId="25" xfId="0" applyNumberFormat="1" applyFont="1" applyFill="1" applyBorder="1" applyAlignment="1">
      <alignment horizontal="center" vertical="center"/>
    </xf>
    <xf numFmtId="4" fontId="59" fillId="22" borderId="26" xfId="0" applyNumberFormat="1" applyFont="1" applyFill="1" applyBorder="1" applyAlignment="1">
      <alignment horizontal="right" vertical="center"/>
    </xf>
    <xf numFmtId="4" fontId="59" fillId="22" borderId="28" xfId="0" applyNumberFormat="1" applyFont="1" applyFill="1" applyBorder="1" applyAlignment="1">
      <alignment horizontal="right" vertical="center"/>
    </xf>
    <xf numFmtId="0" fontId="69" fillId="50" borderId="36" xfId="25" applyFont="1" applyFill="1" applyBorder="1" applyAlignment="1">
      <alignment horizontal="right" vertical="center" wrapText="1"/>
    </xf>
    <xf numFmtId="176" fontId="59" fillId="0" borderId="21" xfId="0" applyNumberFormat="1" applyFont="1" applyBorder="1" applyAlignment="1">
      <alignment horizontal="center" vertical="center"/>
    </xf>
    <xf numFmtId="176" fontId="59" fillId="22" borderId="21" xfId="0" applyNumberFormat="1" applyFont="1" applyFill="1" applyBorder="1" applyAlignment="1">
      <alignment horizontal="center" vertical="center"/>
    </xf>
    <xf numFmtId="0" fontId="70" fillId="0" borderId="0" xfId="0" applyFont="1" applyAlignment="1">
      <alignment horizontal="center" vertical="center"/>
    </xf>
    <xf numFmtId="4" fontId="59" fillId="48" borderId="21" xfId="0" applyNumberFormat="1" applyFont="1" applyFill="1" applyBorder="1" applyAlignment="1">
      <alignment horizontal="right" vertical="center"/>
    </xf>
    <xf numFmtId="0" fontId="46" fillId="0" borderId="0" xfId="0" applyFont="1" applyAlignment="1">
      <alignment horizontal="left" vertical="center"/>
    </xf>
    <xf numFmtId="0" fontId="68" fillId="22" borderId="21" xfId="0" applyFont="1" applyFill="1" applyBorder="1" applyAlignment="1">
      <alignment horizontal="center" vertical="center"/>
    </xf>
    <xf numFmtId="0" fontId="68" fillId="0" borderId="21" xfId="0" applyFont="1" applyBorder="1" applyAlignment="1">
      <alignment vertical="center"/>
    </xf>
    <xf numFmtId="4" fontId="59" fillId="18" borderId="21" xfId="0" applyNumberFormat="1" applyFont="1" applyFill="1" applyBorder="1" applyAlignment="1">
      <alignment horizontal="right" vertical="center"/>
    </xf>
    <xf numFmtId="0" fontId="59" fillId="27" borderId="25" xfId="0" applyFont="1" applyFill="1" applyBorder="1" applyAlignment="1">
      <alignment vertical="center"/>
    </xf>
    <xf numFmtId="176" fontId="59" fillId="48" borderId="21" xfId="0" applyNumberFormat="1" applyFont="1" applyFill="1" applyBorder="1" applyAlignment="1">
      <alignment horizontal="center" vertical="center"/>
    </xf>
    <xf numFmtId="0" fontId="59" fillId="27" borderId="35" xfId="0" applyFont="1" applyFill="1" applyBorder="1" applyAlignment="1">
      <alignment vertical="center"/>
    </xf>
    <xf numFmtId="176" fontId="59" fillId="27" borderId="21" xfId="0" applyNumberFormat="1" applyFont="1" applyFill="1" applyBorder="1" applyAlignment="1" applyProtection="1">
      <alignment horizontal="center" vertical="center"/>
      <protection locked="0"/>
    </xf>
    <xf numFmtId="4" fontId="59" fillId="22" borderId="22" xfId="0" applyNumberFormat="1" applyFont="1" applyFill="1" applyBorder="1" applyAlignment="1">
      <alignment horizontal="right" vertical="center"/>
    </xf>
    <xf numFmtId="4" fontId="69" fillId="50" borderId="37" xfId="25" applyNumberFormat="1" applyFont="1" applyFill="1" applyBorder="1" applyAlignment="1">
      <alignment horizontal="center" vertical="center" wrapText="1"/>
    </xf>
    <xf numFmtId="4" fontId="69" fillId="50" borderId="43" xfId="25" applyNumberFormat="1" applyFont="1" applyFill="1" applyBorder="1" applyAlignment="1">
      <alignment horizontal="center" vertical="center" wrapText="1"/>
    </xf>
    <xf numFmtId="0" fontId="68" fillId="0" borderId="25" xfId="0" applyFont="1" applyBorder="1" applyAlignment="1">
      <alignment vertical="center"/>
    </xf>
    <xf numFmtId="4" fontId="69" fillId="50" borderId="36" xfId="25" applyNumberFormat="1" applyFont="1" applyFill="1" applyBorder="1" applyAlignment="1">
      <alignment horizontal="right" vertical="center" wrapText="1"/>
    </xf>
    <xf numFmtId="4" fontId="69" fillId="50" borderId="47" xfId="25" applyNumberFormat="1" applyFont="1" applyFill="1" applyBorder="1" applyAlignment="1">
      <alignment horizontal="right" vertical="center" wrapText="1"/>
    </xf>
    <xf numFmtId="0" fontId="59" fillId="19" borderId="21" xfId="0" applyFont="1" applyFill="1" applyBorder="1" applyAlignment="1">
      <alignment horizontal="center" vertical="center"/>
    </xf>
    <xf numFmtId="176" fontId="59" fillId="48" borderId="6" xfId="0" applyNumberFormat="1" applyFont="1" applyFill="1" applyBorder="1" applyAlignment="1">
      <alignment horizontal="center" vertical="center"/>
    </xf>
    <xf numFmtId="0" fontId="59" fillId="25" borderId="21" xfId="0" applyFont="1" applyFill="1" applyBorder="1" applyAlignment="1">
      <alignment horizontal="center" vertical="center"/>
    </xf>
    <xf numFmtId="178" fontId="59" fillId="24" borderId="21" xfId="0" applyNumberFormat="1" applyFont="1" applyFill="1" applyBorder="1" applyAlignment="1">
      <alignment horizontal="center" vertical="center"/>
    </xf>
    <xf numFmtId="179" fontId="61" fillId="24" borderId="6" xfId="0" applyNumberFormat="1" applyFont="1" applyFill="1" applyBorder="1" applyAlignment="1">
      <alignment horizontal="center" vertical="center"/>
    </xf>
    <xf numFmtId="0" fontId="59" fillId="0" borderId="52" xfId="0" applyFont="1" applyBorder="1" applyAlignment="1">
      <alignment vertical="center"/>
    </xf>
    <xf numFmtId="0" fontId="59" fillId="0" borderId="50" xfId="0" applyFont="1" applyBorder="1" applyAlignment="1">
      <alignment vertical="center"/>
    </xf>
    <xf numFmtId="0" fontId="59" fillId="27" borderId="50" xfId="0" applyFont="1" applyFill="1" applyBorder="1" applyAlignment="1">
      <alignment vertical="center"/>
    </xf>
    <xf numFmtId="0" fontId="59" fillId="0" borderId="11" xfId="0" applyFont="1" applyBorder="1" applyAlignment="1">
      <alignment vertical="center"/>
    </xf>
    <xf numFmtId="176" fontId="61" fillId="48" borderId="21" xfId="0" applyNumberFormat="1" applyFont="1" applyFill="1" applyBorder="1" applyAlignment="1">
      <alignment horizontal="center" vertical="center"/>
    </xf>
    <xf numFmtId="0" fontId="59" fillId="0" borderId="22" xfId="0" applyFont="1" applyBorder="1" applyAlignment="1">
      <alignment vertical="center"/>
    </xf>
    <xf numFmtId="0" fontId="59" fillId="0" borderId="23" xfId="0" applyFont="1" applyBorder="1" applyAlignment="1">
      <alignment vertical="center"/>
    </xf>
    <xf numFmtId="0" fontId="59" fillId="0" borderId="24" xfId="0" applyFont="1" applyBorder="1" applyAlignment="1">
      <alignment vertical="center"/>
    </xf>
    <xf numFmtId="176" fontId="61" fillId="0" borderId="21" xfId="0" applyNumberFormat="1" applyFont="1" applyBorder="1" applyAlignment="1">
      <alignment horizontal="center" vertical="center"/>
    </xf>
    <xf numFmtId="176" fontId="59" fillId="0" borderId="24" xfId="0" applyNumberFormat="1" applyFont="1" applyBorder="1" applyAlignment="1">
      <alignment horizontal="center" vertical="center"/>
    </xf>
    <xf numFmtId="49" fontId="59" fillId="0" borderId="21" xfId="0" applyNumberFormat="1" applyFont="1" applyBorder="1" applyAlignment="1">
      <alignment horizontal="center" vertical="center"/>
    </xf>
    <xf numFmtId="4" fontId="63" fillId="42" borderId="21" xfId="0" applyNumberFormat="1" applyFont="1" applyFill="1" applyBorder="1" applyAlignment="1">
      <alignment horizontal="right" vertical="center"/>
    </xf>
    <xf numFmtId="0" fontId="46" fillId="46" borderId="0" xfId="0" applyFont="1" applyFill="1" applyAlignment="1">
      <alignment vertical="center"/>
    </xf>
    <xf numFmtId="0" fontId="46" fillId="0" borderId="0" xfId="0" applyFont="1" applyAlignment="1">
      <alignment horizontal="center" vertical="center"/>
    </xf>
    <xf numFmtId="166" fontId="59" fillId="42" borderId="21" xfId="0" applyNumberFormat="1" applyFont="1" applyFill="1" applyBorder="1" applyAlignment="1">
      <alignment vertical="center" wrapText="1"/>
    </xf>
    <xf numFmtId="166" fontId="59" fillId="42" borderId="21" xfId="0" applyNumberFormat="1" applyFont="1" applyFill="1" applyBorder="1" applyAlignment="1">
      <alignment vertical="center"/>
    </xf>
    <xf numFmtId="14" fontId="59" fillId="42" borderId="21" xfId="0" applyNumberFormat="1" applyFont="1" applyFill="1" applyBorder="1" applyAlignment="1">
      <alignment vertical="center"/>
    </xf>
    <xf numFmtId="176" fontId="67" fillId="27" borderId="21" xfId="0" applyNumberFormat="1" applyFont="1" applyFill="1" applyBorder="1" applyAlignment="1">
      <alignment horizontal="center" vertical="center"/>
    </xf>
    <xf numFmtId="4" fontId="70" fillId="27" borderId="21" xfId="0" applyNumberFormat="1" applyFont="1" applyFill="1" applyBorder="1" applyAlignment="1">
      <alignment horizontal="right" vertical="center"/>
    </xf>
    <xf numFmtId="0" fontId="47" fillId="39" borderId="22" xfId="0" applyFont="1" applyFill="1" applyBorder="1" applyAlignment="1">
      <alignment horizontal="center" vertical="top" wrapText="1"/>
    </xf>
    <xf numFmtId="0" fontId="48" fillId="36" borderId="21" xfId="0" applyFont="1" applyFill="1" applyBorder="1" applyAlignment="1">
      <alignment vertical="center" wrapText="1"/>
    </xf>
    <xf numFmtId="4" fontId="48" fillId="9" borderId="22" xfId="0" applyNumberFormat="1" applyFont="1" applyFill="1" applyBorder="1" applyAlignment="1">
      <alignment horizontal="right" vertical="center" wrapText="1"/>
    </xf>
    <xf numFmtId="4" fontId="48" fillId="28" borderId="22" xfId="0" applyNumberFormat="1" applyFont="1" applyFill="1" applyBorder="1" applyAlignment="1">
      <alignment horizontal="right" vertical="center" wrapText="1"/>
    </xf>
    <xf numFmtId="0" fontId="48" fillId="36" borderId="21" xfId="0" applyFont="1" applyFill="1" applyBorder="1" applyAlignment="1">
      <alignment horizontal="right" vertical="center" wrapText="1"/>
    </xf>
    <xf numFmtId="0" fontId="59" fillId="45" borderId="6" xfId="0" applyFont="1" applyFill="1" applyBorder="1" applyAlignment="1">
      <alignment vertical="center"/>
    </xf>
    <xf numFmtId="0" fontId="59" fillId="46" borderId="21" xfId="0" applyFont="1" applyFill="1" applyBorder="1" applyAlignment="1">
      <alignment vertical="center"/>
    </xf>
    <xf numFmtId="1" fontId="67" fillId="42" borderId="55" xfId="0" applyNumberFormat="1" applyFont="1" applyFill="1" applyBorder="1" applyAlignment="1">
      <alignment horizontal="center" vertical="center" wrapText="1"/>
    </xf>
    <xf numFmtId="0" fontId="67" fillId="27" borderId="55" xfId="0" applyFont="1" applyFill="1" applyBorder="1" applyAlignment="1">
      <alignment horizontal="center" vertical="center" wrapText="1"/>
    </xf>
    <xf numFmtId="0" fontId="70" fillId="51" borderId="21" xfId="0" applyFont="1" applyFill="1" applyBorder="1" applyAlignment="1">
      <alignment horizontal="center" vertical="center" wrapText="1"/>
    </xf>
    <xf numFmtId="0" fontId="70" fillId="51" borderId="21" xfId="0" applyFont="1" applyFill="1" applyBorder="1" applyAlignment="1">
      <alignment vertical="center" wrapText="1"/>
    </xf>
    <xf numFmtId="4" fontId="70" fillId="51" borderId="21" xfId="0" applyNumberFormat="1" applyFont="1" applyFill="1" applyBorder="1" applyAlignment="1">
      <alignment vertical="center" wrapText="1"/>
    </xf>
    <xf numFmtId="4" fontId="70" fillId="51" borderId="21" xfId="0" applyNumberFormat="1" applyFont="1" applyFill="1" applyBorder="1" applyAlignment="1">
      <alignment horizontal="center" vertical="center" wrapText="1"/>
    </xf>
    <xf numFmtId="166" fontId="70" fillId="51" borderId="21" xfId="0" applyNumberFormat="1" applyFont="1" applyFill="1" applyBorder="1" applyAlignment="1">
      <alignment horizontal="right" vertical="center"/>
    </xf>
    <xf numFmtId="4" fontId="72" fillId="51" borderId="33" xfId="0" applyNumberFormat="1" applyFont="1" applyFill="1" applyBorder="1" applyAlignment="1">
      <alignment horizontal="right" vertical="center"/>
    </xf>
    <xf numFmtId="0" fontId="67" fillId="51" borderId="55" xfId="0" applyFont="1" applyFill="1" applyBorder="1" applyAlignment="1">
      <alignment horizontal="center" vertical="center" wrapText="1"/>
    </xf>
    <xf numFmtId="0" fontId="59" fillId="52" borderId="8" xfId="0" applyFont="1" applyFill="1" applyBorder="1" applyAlignment="1">
      <alignment vertical="center"/>
    </xf>
    <xf numFmtId="1" fontId="59" fillId="51" borderId="21" xfId="0" applyNumberFormat="1" applyFont="1" applyFill="1" applyBorder="1" applyAlignment="1">
      <alignment horizontal="center" vertical="center"/>
    </xf>
    <xf numFmtId="166" fontId="59" fillId="51" borderId="21" xfId="0" applyNumberFormat="1" applyFont="1" applyFill="1" applyBorder="1" applyAlignment="1">
      <alignment vertical="center" wrapText="1"/>
    </xf>
    <xf numFmtId="166" fontId="59" fillId="51" borderId="21" xfId="0" applyNumberFormat="1" applyFont="1" applyFill="1" applyBorder="1" applyAlignment="1">
      <alignment vertical="center"/>
    </xf>
    <xf numFmtId="14" fontId="59" fillId="51" borderId="21" xfId="0" applyNumberFormat="1" applyFont="1" applyFill="1" applyBorder="1" applyAlignment="1">
      <alignment vertical="center"/>
    </xf>
    <xf numFmtId="177" fontId="70" fillId="53" borderId="21" xfId="0" applyNumberFormat="1" applyFont="1" applyFill="1" applyBorder="1" applyAlignment="1">
      <alignment horizontal="right" vertical="center"/>
    </xf>
    <xf numFmtId="177" fontId="70" fillId="53" borderId="21" xfId="0" applyNumberFormat="1" applyFont="1" applyFill="1" applyBorder="1" applyAlignment="1">
      <alignment vertical="center" wrapText="1"/>
    </xf>
    <xf numFmtId="0" fontId="70" fillId="36" borderId="21" xfId="0" applyFont="1" applyFill="1" applyBorder="1" applyAlignment="1">
      <alignment horizontal="center" vertical="center" wrapText="1"/>
    </xf>
    <xf numFmtId="177" fontId="70" fillId="36" borderId="21" xfId="0" applyNumberFormat="1" applyFont="1" applyFill="1" applyBorder="1" applyAlignment="1">
      <alignment horizontal="right" vertical="center"/>
    </xf>
    <xf numFmtId="0" fontId="70" fillId="36" borderId="21" xfId="0" applyFont="1" applyFill="1" applyBorder="1" applyAlignment="1">
      <alignment vertical="center" wrapText="1"/>
    </xf>
    <xf numFmtId="4" fontId="70" fillId="36" borderId="21" xfId="0" applyNumberFormat="1" applyFont="1" applyFill="1" applyBorder="1" applyAlignment="1">
      <alignment vertical="center" wrapText="1"/>
    </xf>
    <xf numFmtId="4" fontId="70" fillId="36" borderId="21" xfId="0" applyNumberFormat="1" applyFont="1" applyFill="1" applyBorder="1" applyAlignment="1">
      <alignment horizontal="center" vertical="center" wrapText="1"/>
    </xf>
    <xf numFmtId="166" fontId="70" fillId="36" borderId="21" xfId="0" applyNumberFormat="1" applyFont="1" applyFill="1" applyBorder="1" applyAlignment="1">
      <alignment horizontal="right" vertical="center" wrapText="1"/>
    </xf>
    <xf numFmtId="14" fontId="70" fillId="51" borderId="21" xfId="0" applyNumberFormat="1" applyFont="1" applyFill="1" applyBorder="1" applyAlignment="1">
      <alignment horizontal="center" vertical="center"/>
    </xf>
    <xf numFmtId="177" fontId="70" fillId="51" borderId="21" xfId="0" applyNumberFormat="1" applyFont="1" applyFill="1" applyBorder="1" applyAlignment="1">
      <alignment horizontal="right" vertical="center"/>
    </xf>
    <xf numFmtId="4" fontId="46" fillId="9" borderId="0" xfId="0" applyNumberFormat="1" applyFont="1" applyFill="1" applyAlignment="1">
      <alignment vertical="center"/>
    </xf>
    <xf numFmtId="0" fontId="70" fillId="54" borderId="21" xfId="0" applyFont="1" applyFill="1" applyBorder="1" applyAlignment="1">
      <alignment horizontal="center" vertical="top" wrapText="1"/>
    </xf>
    <xf numFmtId="176" fontId="59" fillId="27" borderId="21" xfId="0" applyNumberFormat="1" applyFont="1" applyFill="1" applyBorder="1" applyAlignment="1">
      <alignment horizontal="center" vertical="center"/>
    </xf>
    <xf numFmtId="0" fontId="60" fillId="20" borderId="21" xfId="0" applyFont="1" applyFill="1" applyBorder="1" applyAlignment="1">
      <alignment horizontal="center" vertical="center"/>
    </xf>
    <xf numFmtId="0" fontId="57" fillId="0" borderId="0" xfId="0" applyFont="1" applyAlignment="1">
      <alignment horizontal="center" vertical="center"/>
    </xf>
    <xf numFmtId="0" fontId="52" fillId="0" borderId="0" xfId="0" applyFont="1" applyAlignment="1">
      <alignment horizontal="center" vertical="center"/>
    </xf>
    <xf numFmtId="0" fontId="54" fillId="0" borderId="0" xfId="0" applyFont="1" applyAlignment="1">
      <alignment horizontal="justify" vertical="center" wrapText="1"/>
    </xf>
    <xf numFmtId="0" fontId="56" fillId="30" borderId="13" xfId="0" applyFont="1" applyFill="1" applyBorder="1" applyAlignment="1">
      <alignment horizontal="center" vertical="center"/>
    </xf>
    <xf numFmtId="0" fontId="54" fillId="0" borderId="0" xfId="0" applyFont="1" applyAlignment="1">
      <alignment horizontal="center" vertical="center"/>
    </xf>
    <xf numFmtId="0" fontId="54" fillId="31" borderId="13" xfId="0" applyFont="1" applyFill="1" applyBorder="1" applyAlignment="1">
      <alignment horizontal="center" vertical="center"/>
    </xf>
    <xf numFmtId="0" fontId="57" fillId="32" borderId="13" xfId="0" applyFont="1" applyFill="1" applyBorder="1" applyAlignment="1">
      <alignment vertical="center"/>
    </xf>
    <xf numFmtId="49" fontId="57" fillId="32" borderId="14" xfId="0" applyNumberFormat="1" applyFont="1" applyFill="1" applyBorder="1" applyAlignment="1" applyProtection="1">
      <alignment horizontal="center" vertical="center" wrapText="1"/>
      <protection locked="0"/>
    </xf>
    <xf numFmtId="49" fontId="57" fillId="32" borderId="15" xfId="0" applyNumberFormat="1" applyFont="1" applyFill="1" applyBorder="1" applyAlignment="1" applyProtection="1">
      <alignment horizontal="center" vertical="center" wrapText="1"/>
      <protection locked="0"/>
    </xf>
    <xf numFmtId="49" fontId="57" fillId="32" borderId="16" xfId="0" applyNumberFormat="1" applyFont="1" applyFill="1" applyBorder="1" applyAlignment="1" applyProtection="1">
      <alignment horizontal="center" vertical="center" wrapText="1"/>
      <protection locked="0"/>
    </xf>
    <xf numFmtId="0" fontId="57" fillId="32" borderId="14" xfId="0" applyFont="1" applyFill="1" applyBorder="1" applyAlignment="1">
      <alignment horizontal="center" vertical="center"/>
    </xf>
    <xf numFmtId="0" fontId="57" fillId="32" borderId="15" xfId="0" applyFont="1" applyFill="1" applyBorder="1" applyAlignment="1">
      <alignment horizontal="center" vertical="center"/>
    </xf>
    <xf numFmtId="0" fontId="57" fillId="32" borderId="16" xfId="0" applyFont="1" applyFill="1" applyBorder="1" applyAlignment="1">
      <alignment horizontal="center" vertical="center"/>
    </xf>
    <xf numFmtId="0" fontId="54" fillId="31" borderId="14" xfId="0" applyFont="1" applyFill="1" applyBorder="1" applyAlignment="1">
      <alignment horizontal="right" vertical="center" wrapText="1"/>
    </xf>
    <xf numFmtId="0" fontId="54" fillId="31" borderId="16" xfId="0" applyFont="1" applyFill="1" applyBorder="1" applyAlignment="1">
      <alignment horizontal="right" vertical="center" wrapText="1"/>
    </xf>
    <xf numFmtId="0" fontId="54" fillId="33" borderId="13" xfId="0" applyFont="1" applyFill="1" applyBorder="1" applyAlignment="1">
      <alignment horizontal="center" vertical="center"/>
    </xf>
    <xf numFmtId="0" fontId="55" fillId="0" borderId="13" xfId="0" applyFont="1" applyBorder="1" applyAlignment="1">
      <alignment horizontal="justify" vertical="center"/>
    </xf>
    <xf numFmtId="0" fontId="54" fillId="31" borderId="13" xfId="0" applyFont="1" applyFill="1" applyBorder="1" applyAlignment="1">
      <alignment horizontal="center" vertical="center" wrapText="1"/>
    </xf>
    <xf numFmtId="0" fontId="57" fillId="32" borderId="13" xfId="0" applyFont="1" applyFill="1" applyBorder="1" applyAlignment="1">
      <alignment horizontal="center" vertical="center"/>
    </xf>
    <xf numFmtId="0" fontId="57" fillId="32" borderId="14" xfId="0" applyFont="1" applyFill="1" applyBorder="1" applyAlignment="1">
      <alignment horizontal="center"/>
    </xf>
    <xf numFmtId="0" fontId="57" fillId="32" borderId="15" xfId="0" applyFont="1" applyFill="1" applyBorder="1" applyAlignment="1">
      <alignment horizontal="center"/>
    </xf>
    <xf numFmtId="0" fontId="57" fillId="32" borderId="16" xfId="0" applyFont="1" applyFill="1" applyBorder="1" applyAlignment="1">
      <alignment horizontal="center"/>
    </xf>
    <xf numFmtId="0" fontId="57" fillId="0" borderId="14" xfId="0" applyFont="1" applyBorder="1" applyAlignment="1">
      <alignment horizontal="center" vertical="center"/>
    </xf>
    <xf numFmtId="0" fontId="57" fillId="0" borderId="15" xfId="0" applyFont="1" applyBorder="1" applyAlignment="1">
      <alignment horizontal="center" vertical="center"/>
    </xf>
    <xf numFmtId="0" fontId="57" fillId="0" borderId="16" xfId="0" applyFont="1" applyBorder="1" applyAlignment="1">
      <alignment horizontal="center" vertical="center"/>
    </xf>
    <xf numFmtId="0" fontId="57" fillId="0" borderId="13" xfId="0" applyFont="1" applyBorder="1" applyAlignment="1">
      <alignment horizontal="center" vertical="center"/>
    </xf>
    <xf numFmtId="0" fontId="54" fillId="0" borderId="13" xfId="20" applyNumberFormat="1" applyFont="1" applyBorder="1" applyProtection="1">
      <alignment vertical="center" wrapText="1"/>
    </xf>
    <xf numFmtId="0" fontId="58" fillId="0" borderId="13" xfId="0" applyFont="1" applyBorder="1" applyAlignment="1">
      <alignment horizontal="center" vertical="center" wrapText="1"/>
    </xf>
    <xf numFmtId="166" fontId="50" fillId="21" borderId="13" xfId="0" applyNumberFormat="1" applyFont="1" applyFill="1" applyBorder="1" applyAlignment="1">
      <alignment horizontal="center" vertical="center" wrapText="1"/>
    </xf>
    <xf numFmtId="0" fontId="55" fillId="34" borderId="17" xfId="0" applyFont="1" applyFill="1" applyBorder="1" applyAlignment="1">
      <alignment horizontal="center" wrapText="1"/>
    </xf>
    <xf numFmtId="0" fontId="55" fillId="34" borderId="18" xfId="0" applyFont="1" applyFill="1" applyBorder="1" applyAlignment="1">
      <alignment horizontal="center" wrapText="1"/>
    </xf>
    <xf numFmtId="0" fontId="55" fillId="34" borderId="19" xfId="0" applyFont="1" applyFill="1" applyBorder="1" applyAlignment="1">
      <alignment horizontal="center" wrapText="1"/>
    </xf>
    <xf numFmtId="166" fontId="57" fillId="35" borderId="20" xfId="0" applyNumberFormat="1" applyFont="1" applyFill="1" applyBorder="1" applyAlignment="1">
      <alignment horizontal="center" wrapText="1"/>
    </xf>
    <xf numFmtId="0" fontId="57" fillId="35" borderId="20" xfId="0" applyFont="1" applyFill="1" applyBorder="1" applyAlignment="1">
      <alignment horizontal="center" wrapText="1"/>
    </xf>
    <xf numFmtId="0" fontId="64" fillId="29" borderId="26" xfId="0" applyFont="1" applyFill="1" applyBorder="1" applyAlignment="1">
      <alignment horizontal="right" vertical="center" wrapText="1"/>
    </xf>
    <xf numFmtId="0" fontId="64" fillId="29" borderId="27" xfId="0" applyFont="1" applyFill="1" applyBorder="1" applyAlignment="1">
      <alignment horizontal="right" vertical="center" wrapText="1"/>
    </xf>
    <xf numFmtId="0" fontId="64" fillId="29" borderId="28" xfId="0" applyFont="1" applyFill="1" applyBorder="1" applyAlignment="1">
      <alignment horizontal="right" vertical="center" wrapText="1"/>
    </xf>
    <xf numFmtId="0" fontId="47" fillId="7" borderId="21" xfId="0" applyFont="1" applyFill="1" applyBorder="1" applyAlignment="1">
      <alignment horizontal="justify" vertical="center" wrapText="1"/>
    </xf>
    <xf numFmtId="0" fontId="47" fillId="19" borderId="21" xfId="0" applyFont="1" applyFill="1" applyBorder="1" applyAlignment="1">
      <alignment horizontal="center" vertical="center" wrapText="1"/>
    </xf>
    <xf numFmtId="0" fontId="47" fillId="40" borderId="26" xfId="0" applyFont="1" applyFill="1" applyBorder="1" applyAlignment="1">
      <alignment horizontal="center" vertical="top" wrapText="1"/>
    </xf>
    <xf numFmtId="0" fontId="47" fillId="40" borderId="27" xfId="0" applyFont="1" applyFill="1" applyBorder="1" applyAlignment="1">
      <alignment horizontal="center" vertical="top" wrapText="1"/>
    </xf>
    <xf numFmtId="0" fontId="47" fillId="40" borderId="31" xfId="0" applyFont="1" applyFill="1" applyBorder="1" applyAlignment="1">
      <alignment horizontal="center" vertical="top" wrapText="1"/>
    </xf>
    <xf numFmtId="0" fontId="62" fillId="0" borderId="0" xfId="0" applyFont="1" applyAlignment="1" applyProtection="1">
      <alignment horizontal="left" vertical="center"/>
      <protection locked="0"/>
    </xf>
    <xf numFmtId="0" fontId="48" fillId="0" borderId="0" xfId="0" applyFont="1" applyAlignment="1" applyProtection="1">
      <alignment horizontal="justify" vertical="justify"/>
      <protection locked="0"/>
    </xf>
    <xf numFmtId="0" fontId="48" fillId="0" borderId="0" xfId="0" applyFont="1" applyAlignment="1" applyProtection="1">
      <alignment horizontal="left" vertical="justify"/>
      <protection locked="0"/>
    </xf>
    <xf numFmtId="0" fontId="48" fillId="36" borderId="22" xfId="0" applyFont="1" applyFill="1" applyBorder="1" applyAlignment="1">
      <alignment horizontal="left" vertical="center" wrapText="1"/>
    </xf>
    <xf numFmtId="0" fontId="48" fillId="36" borderId="23" xfId="0" applyFont="1" applyFill="1" applyBorder="1" applyAlignment="1">
      <alignment horizontal="left" vertical="center" wrapText="1"/>
    </xf>
    <xf numFmtId="0" fontId="48" fillId="36" borderId="24" xfId="0" applyFont="1" applyFill="1" applyBorder="1" applyAlignment="1">
      <alignment horizontal="left" vertical="center" wrapText="1"/>
    </xf>
    <xf numFmtId="0" fontId="47" fillId="27" borderId="28" xfId="0" applyFont="1" applyFill="1" applyBorder="1" applyAlignment="1">
      <alignment horizontal="center" vertical="top" wrapText="1"/>
    </xf>
    <xf numFmtId="0" fontId="47" fillId="27" borderId="11" xfId="0" applyFont="1" applyFill="1" applyBorder="1" applyAlignment="1">
      <alignment horizontal="center" vertical="top" wrapText="1"/>
    </xf>
    <xf numFmtId="0" fontId="47" fillId="18" borderId="25" xfId="0" applyFont="1" applyFill="1" applyBorder="1" applyAlignment="1">
      <alignment horizontal="center" vertical="top" wrapText="1"/>
    </xf>
    <xf numFmtId="0" fontId="47" fillId="18" borderId="12" xfId="0" applyFont="1" applyFill="1" applyBorder="1" applyAlignment="1">
      <alignment horizontal="center" vertical="top" wrapText="1"/>
    </xf>
    <xf numFmtId="0" fontId="47" fillId="27" borderId="25" xfId="0" applyFont="1" applyFill="1" applyBorder="1" applyAlignment="1">
      <alignment horizontal="center" vertical="top" wrapText="1"/>
    </xf>
    <xf numFmtId="0" fontId="47" fillId="27" borderId="12" xfId="0" applyFont="1" applyFill="1" applyBorder="1" applyAlignment="1">
      <alignment horizontal="center" vertical="top" wrapText="1"/>
    </xf>
    <xf numFmtId="0" fontId="48" fillId="0" borderId="0" xfId="0" applyFont="1" applyAlignment="1">
      <alignment horizontal="justify" vertical="justify"/>
    </xf>
    <xf numFmtId="0" fontId="48" fillId="0" borderId="0" xfId="0" applyFont="1" applyAlignment="1">
      <alignment horizontal="justify" vertical="justify" wrapText="1"/>
    </xf>
    <xf numFmtId="0" fontId="48" fillId="0" borderId="0" xfId="0" applyFont="1" applyAlignment="1" applyProtection="1">
      <alignment horizontal="right" vertical="center"/>
      <protection locked="0"/>
    </xf>
    <xf numFmtId="0" fontId="48" fillId="0" borderId="0" xfId="0" applyFont="1" applyAlignment="1" applyProtection="1">
      <alignment horizontal="center" vertical="center" wrapText="1"/>
      <protection locked="0"/>
    </xf>
    <xf numFmtId="0" fontId="70" fillId="0" borderId="34" xfId="0" applyFont="1" applyBorder="1" applyAlignment="1">
      <alignment horizontal="center" vertical="center"/>
    </xf>
    <xf numFmtId="0" fontId="70" fillId="0" borderId="0" xfId="0" applyFont="1" applyBorder="1" applyAlignment="1">
      <alignment horizontal="center" vertical="center"/>
    </xf>
    <xf numFmtId="0" fontId="70" fillId="0" borderId="2" xfId="0" applyFont="1" applyBorder="1" applyAlignment="1">
      <alignment horizontal="center" vertical="center"/>
    </xf>
    <xf numFmtId="0" fontId="70" fillId="0" borderId="30" xfId="0" applyFont="1" applyBorder="1" applyAlignment="1">
      <alignment horizontal="center" vertical="center"/>
    </xf>
    <xf numFmtId="0" fontId="70" fillId="54" borderId="22" xfId="0" applyFont="1" applyFill="1" applyBorder="1" applyAlignment="1">
      <alignment horizontal="center" vertical="center"/>
    </xf>
    <xf numFmtId="0" fontId="70" fillId="54" borderId="23" xfId="0" applyFont="1" applyFill="1" applyBorder="1" applyAlignment="1">
      <alignment horizontal="center" vertical="center"/>
    </xf>
    <xf numFmtId="0" fontId="70" fillId="54" borderId="24" xfId="0" applyFont="1" applyFill="1" applyBorder="1" applyAlignment="1">
      <alignment horizontal="center" vertical="center"/>
    </xf>
    <xf numFmtId="0" fontId="70" fillId="18" borderId="22" xfId="0" applyFont="1" applyFill="1" applyBorder="1" applyAlignment="1">
      <alignment horizontal="center" vertical="center"/>
    </xf>
    <xf numFmtId="0" fontId="70" fillId="18" borderId="23" xfId="0" applyFont="1" applyFill="1" applyBorder="1" applyAlignment="1">
      <alignment horizontal="center" vertical="center"/>
    </xf>
    <xf numFmtId="0" fontId="70" fillId="18" borderId="24" xfId="0" applyFont="1" applyFill="1" applyBorder="1" applyAlignment="1">
      <alignment horizontal="center" vertical="center"/>
    </xf>
    <xf numFmtId="0" fontId="70" fillId="0" borderId="59" xfId="0" applyFont="1" applyBorder="1" applyAlignment="1">
      <alignment horizontal="center" vertical="center"/>
    </xf>
    <xf numFmtId="0" fontId="70" fillId="0" borderId="8" xfId="0" applyFont="1" applyBorder="1" applyAlignment="1">
      <alignment horizontal="center" vertical="center"/>
    </xf>
    <xf numFmtId="0" fontId="70" fillId="0" borderId="60" xfId="0" applyFont="1" applyBorder="1" applyAlignment="1">
      <alignment horizontal="center" vertical="center"/>
    </xf>
    <xf numFmtId="0" fontId="70" fillId="0" borderId="61" xfId="0" applyFont="1" applyBorder="1" applyAlignment="1">
      <alignment horizontal="center" vertical="center"/>
    </xf>
    <xf numFmtId="0" fontId="70" fillId="0" borderId="22" xfId="0" applyFont="1" applyBorder="1" applyAlignment="1">
      <alignment horizontal="right" vertical="center" wrapText="1"/>
    </xf>
    <xf numFmtId="0" fontId="70" fillId="0" borderId="23" xfId="0" applyFont="1" applyBorder="1" applyAlignment="1">
      <alignment horizontal="right" vertical="center" wrapText="1"/>
    </xf>
    <xf numFmtId="0" fontId="70" fillId="0" borderId="24" xfId="0" applyFont="1" applyBorder="1" applyAlignment="1">
      <alignment horizontal="right" vertical="center" wrapText="1"/>
    </xf>
    <xf numFmtId="0" fontId="70" fillId="0" borderId="22" xfId="0" applyFont="1" applyBorder="1" applyAlignment="1">
      <alignment horizontal="center" vertical="center" wrapText="1"/>
    </xf>
    <xf numFmtId="0" fontId="70" fillId="0" borderId="23" xfId="0" applyFont="1" applyBorder="1" applyAlignment="1">
      <alignment horizontal="center" vertical="center" wrapText="1"/>
    </xf>
    <xf numFmtId="0" fontId="70" fillId="0" borderId="24" xfId="0" applyFont="1" applyBorder="1" applyAlignment="1">
      <alignment horizontal="center" vertical="center" wrapText="1"/>
    </xf>
    <xf numFmtId="0" fontId="70" fillId="0" borderId="21" xfId="0" applyFont="1" applyBorder="1" applyAlignment="1">
      <alignment horizontal="left" vertical="center" wrapText="1"/>
    </xf>
    <xf numFmtId="0" fontId="70" fillId="53" borderId="22" xfId="0" applyFont="1" applyFill="1" applyBorder="1" applyAlignment="1">
      <alignment horizontal="right" vertical="center" wrapText="1"/>
    </xf>
    <xf numFmtId="0" fontId="70" fillId="53" borderId="23" xfId="0" applyFont="1" applyFill="1" applyBorder="1" applyAlignment="1">
      <alignment horizontal="right" vertical="center" wrapText="1"/>
    </xf>
    <xf numFmtId="0" fontId="70" fillId="55" borderId="21" xfId="0" applyFont="1" applyFill="1" applyBorder="1" applyAlignment="1">
      <alignment horizontal="left" vertical="center"/>
    </xf>
    <xf numFmtId="0" fontId="70" fillId="0" borderId="21" xfId="0" applyFont="1" applyBorder="1" applyAlignment="1">
      <alignment horizontal="justify" vertical="center" wrapText="1"/>
    </xf>
    <xf numFmtId="0" fontId="59" fillId="18" borderId="32" xfId="0" applyFont="1" applyFill="1" applyBorder="1" applyAlignment="1">
      <alignment horizontal="center" vertical="center"/>
    </xf>
    <xf numFmtId="0" fontId="59" fillId="18" borderId="9" xfId="0" applyFont="1" applyFill="1" applyBorder="1" applyAlignment="1">
      <alignment horizontal="center" vertical="center"/>
    </xf>
    <xf numFmtId="0" fontId="59" fillId="44" borderId="33" xfId="0" applyFont="1" applyFill="1" applyBorder="1" applyAlignment="1">
      <alignment horizontal="center" vertical="center"/>
    </xf>
    <xf numFmtId="0" fontId="59" fillId="0" borderId="33" xfId="0" applyFont="1" applyBorder="1" applyAlignment="1">
      <alignment horizontal="left" vertical="center"/>
    </xf>
    <xf numFmtId="14" fontId="59" fillId="9" borderId="33" xfId="0" applyNumberFormat="1" applyFont="1" applyFill="1" applyBorder="1" applyAlignment="1">
      <alignment horizontal="center" vertical="center"/>
    </xf>
    <xf numFmtId="0" fontId="59" fillId="0" borderId="5" xfId="0" applyFont="1" applyBorder="1" applyAlignment="1">
      <alignment horizontal="left" vertical="center"/>
    </xf>
    <xf numFmtId="0" fontId="59" fillId="0" borderId="21" xfId="0" applyFont="1" applyBorder="1" applyAlignment="1">
      <alignment horizontal="left" vertical="center"/>
    </xf>
    <xf numFmtId="0" fontId="59" fillId="0" borderId="21" xfId="0" applyFont="1" applyBorder="1" applyAlignment="1">
      <alignment horizontal="center" vertical="center"/>
    </xf>
    <xf numFmtId="0" fontId="59" fillId="4" borderId="21" xfId="0" applyFont="1" applyFill="1" applyBorder="1" applyAlignment="1">
      <alignment horizontal="center" vertical="center"/>
    </xf>
    <xf numFmtId="0" fontId="59" fillId="0" borderId="1" xfId="0" applyFont="1" applyBorder="1" applyAlignment="1">
      <alignment horizontal="left" vertical="center"/>
    </xf>
    <xf numFmtId="0" fontId="59" fillId="0" borderId="4" xfId="0" applyFont="1" applyBorder="1" applyAlignment="1">
      <alignment horizontal="left" vertical="center"/>
    </xf>
    <xf numFmtId="0" fontId="59" fillId="9" borderId="4" xfId="0" applyFont="1" applyFill="1" applyBorder="1" applyAlignment="1">
      <alignment horizontal="center" vertical="center"/>
    </xf>
    <xf numFmtId="0" fontId="59" fillId="9" borderId="7" xfId="0" applyFont="1" applyFill="1" applyBorder="1" applyAlignment="1">
      <alignment horizontal="center" vertical="center"/>
    </xf>
    <xf numFmtId="0" fontId="59" fillId="0" borderId="33" xfId="0" applyFont="1" applyBorder="1" applyAlignment="1">
      <alignment horizontal="center" vertical="center"/>
    </xf>
    <xf numFmtId="0" fontId="59" fillId="38" borderId="12" xfId="0" applyFont="1" applyFill="1" applyBorder="1" applyAlignment="1">
      <alignment horizontal="center" vertical="center"/>
    </xf>
    <xf numFmtId="0" fontId="59" fillId="38" borderId="12" xfId="0" applyFont="1" applyFill="1" applyBorder="1" applyAlignment="1">
      <alignment horizontal="center" vertical="center" wrapText="1"/>
    </xf>
    <xf numFmtId="0" fontId="59" fillId="18" borderId="22" xfId="0" applyFont="1" applyFill="1" applyBorder="1" applyAlignment="1">
      <alignment horizontal="center" vertical="center"/>
    </xf>
    <xf numFmtId="0" fontId="59" fillId="18" borderId="23" xfId="0" applyFont="1" applyFill="1" applyBorder="1" applyAlignment="1">
      <alignment horizontal="center" vertical="center"/>
    </xf>
    <xf numFmtId="0" fontId="59" fillId="18" borderId="24" xfId="0" applyFont="1" applyFill="1" applyBorder="1" applyAlignment="1">
      <alignment horizontal="center" vertical="center"/>
    </xf>
    <xf numFmtId="0" fontId="59" fillId="18" borderId="21" xfId="0" applyFont="1" applyFill="1" applyBorder="1" applyAlignment="1">
      <alignment horizontal="center" vertical="center"/>
    </xf>
    <xf numFmtId="0" fontId="59" fillId="27" borderId="25" xfId="0" applyFont="1" applyFill="1" applyBorder="1" applyAlignment="1">
      <alignment horizontal="center" vertical="center"/>
    </xf>
    <xf numFmtId="0" fontId="59" fillId="27" borderId="35" xfId="0" applyFont="1" applyFill="1" applyBorder="1" applyAlignment="1">
      <alignment horizontal="center" vertical="center"/>
    </xf>
    <xf numFmtId="0" fontId="59" fillId="27" borderId="12" xfId="0" applyFont="1" applyFill="1" applyBorder="1" applyAlignment="1">
      <alignment horizontal="center" vertical="center"/>
    </xf>
    <xf numFmtId="0" fontId="59" fillId="0" borderId="21" xfId="0" applyFont="1" applyBorder="1" applyAlignment="1">
      <alignment horizontal="left" vertical="center" wrapText="1"/>
    </xf>
    <xf numFmtId="0" fontId="59" fillId="0" borderId="21" xfId="0" applyFont="1" applyBorder="1" applyAlignment="1">
      <alignment horizontal="justify" vertical="center"/>
    </xf>
    <xf numFmtId="0" fontId="59" fillId="22" borderId="21" xfId="0" applyFont="1" applyFill="1" applyBorder="1" applyAlignment="1">
      <alignment horizontal="right" vertical="center"/>
    </xf>
    <xf numFmtId="166" fontId="59" fillId="27" borderId="21" xfId="0" applyNumberFormat="1" applyFont="1" applyFill="1" applyBorder="1" applyAlignment="1">
      <alignment horizontal="center" vertical="center"/>
    </xf>
    <xf numFmtId="0" fontId="59" fillId="0" borderId="22" xfId="0" applyFont="1" applyBorder="1" applyAlignment="1">
      <alignment horizontal="center" vertical="center"/>
    </xf>
    <xf numFmtId="0" fontId="59" fillId="0" borderId="23" xfId="0" applyFont="1" applyBorder="1" applyAlignment="1">
      <alignment horizontal="center" vertical="center"/>
    </xf>
    <xf numFmtId="0" fontId="59" fillId="0" borderId="24" xfId="0" applyFont="1" applyBorder="1" applyAlignment="1">
      <alignment horizontal="center" vertical="center"/>
    </xf>
    <xf numFmtId="0" fontId="59" fillId="7" borderId="21" xfId="0" applyFont="1" applyFill="1" applyBorder="1" applyAlignment="1">
      <alignment horizontal="center" vertical="center"/>
    </xf>
    <xf numFmtId="0" fontId="59" fillId="7" borderId="25" xfId="0" applyFont="1" applyFill="1" applyBorder="1" applyAlignment="1">
      <alignment horizontal="center" vertical="center"/>
    </xf>
    <xf numFmtId="0" fontId="59" fillId="7" borderId="21" xfId="0" applyFont="1" applyFill="1" applyBorder="1" applyAlignment="1">
      <alignment horizontal="left" vertical="center"/>
    </xf>
    <xf numFmtId="0" fontId="59" fillId="27" borderId="33" xfId="0" applyFont="1" applyFill="1" applyBorder="1" applyAlignment="1">
      <alignment horizontal="center" vertical="center"/>
    </xf>
    <xf numFmtId="0" fontId="59" fillId="27" borderId="39" xfId="0" applyFont="1" applyFill="1" applyBorder="1" applyAlignment="1">
      <alignment horizontal="center" vertical="center"/>
    </xf>
    <xf numFmtId="0" fontId="61" fillId="0" borderId="22" xfId="25" applyFont="1" applyBorder="1" applyAlignment="1">
      <alignment horizontal="justify" vertical="center" wrapText="1"/>
    </xf>
    <xf numFmtId="0" fontId="61" fillId="0" borderId="23" xfId="25" applyFont="1" applyBorder="1" applyAlignment="1">
      <alignment horizontal="justify" vertical="center" wrapText="1"/>
    </xf>
    <xf numFmtId="0" fontId="61" fillId="0" borderId="24" xfId="25" applyFont="1" applyBorder="1" applyAlignment="1">
      <alignment horizontal="justify" vertical="center" wrapText="1"/>
    </xf>
    <xf numFmtId="0" fontId="59" fillId="23" borderId="21" xfId="0" applyFont="1" applyFill="1" applyBorder="1" applyAlignment="1">
      <alignment horizontal="right" vertical="center"/>
    </xf>
    <xf numFmtId="0" fontId="59" fillId="23" borderId="25" xfId="0" applyFont="1" applyFill="1" applyBorder="1" applyAlignment="1">
      <alignment horizontal="right" vertical="center"/>
    </xf>
    <xf numFmtId="0" fontId="69" fillId="50" borderId="36" xfId="0" applyFont="1" applyFill="1" applyBorder="1" applyAlignment="1">
      <alignment horizontal="center" vertical="center"/>
    </xf>
    <xf numFmtId="0" fontId="69" fillId="50" borderId="37" xfId="25" applyFont="1" applyFill="1" applyBorder="1" applyAlignment="1">
      <alignment horizontal="center" vertical="center" wrapText="1"/>
    </xf>
    <xf numFmtId="0" fontId="69" fillId="50" borderId="38" xfId="25" applyFont="1" applyFill="1" applyBorder="1" applyAlignment="1">
      <alignment horizontal="center" vertical="center" wrapText="1"/>
    </xf>
    <xf numFmtId="0" fontId="46" fillId="0" borderId="0" xfId="0" applyFont="1"/>
    <xf numFmtId="0" fontId="59" fillId="18" borderId="12" xfId="0" applyFont="1" applyFill="1" applyBorder="1" applyAlignment="1">
      <alignment horizontal="center" vertical="center" wrapText="1"/>
    </xf>
    <xf numFmtId="0" fontId="59" fillId="18" borderId="21" xfId="0" applyFont="1" applyFill="1" applyBorder="1" applyAlignment="1">
      <alignment horizontal="center" vertical="center" wrapText="1"/>
    </xf>
    <xf numFmtId="0" fontId="59" fillId="18" borderId="21" xfId="0" applyFont="1" applyFill="1" applyBorder="1" applyAlignment="1">
      <alignment horizontal="left" vertical="center"/>
    </xf>
    <xf numFmtId="0" fontId="68" fillId="0" borderId="21" xfId="0" applyFont="1" applyBorder="1"/>
    <xf numFmtId="0" fontId="59" fillId="18" borderId="22" xfId="0" applyFont="1" applyFill="1" applyBorder="1" applyAlignment="1">
      <alignment horizontal="left" vertical="center"/>
    </xf>
    <xf numFmtId="0" fontId="59" fillId="18" borderId="23" xfId="0" applyFont="1" applyFill="1" applyBorder="1" applyAlignment="1">
      <alignment horizontal="left" vertical="center"/>
    </xf>
    <xf numFmtId="0" fontId="59" fillId="18" borderId="24" xfId="0" applyFont="1" applyFill="1" applyBorder="1" applyAlignment="1">
      <alignment horizontal="left" vertical="center"/>
    </xf>
    <xf numFmtId="0" fontId="59" fillId="22" borderId="22" xfId="0" applyFont="1" applyFill="1" applyBorder="1" applyAlignment="1">
      <alignment horizontal="center" vertical="center"/>
    </xf>
    <xf numFmtId="0" fontId="59" fillId="22" borderId="23" xfId="0" applyFont="1" applyFill="1" applyBorder="1" applyAlignment="1">
      <alignment horizontal="center" vertical="center"/>
    </xf>
    <xf numFmtId="0" fontId="59" fillId="22" borderId="24" xfId="0" applyFont="1" applyFill="1" applyBorder="1" applyAlignment="1">
      <alignment horizontal="center" vertical="center"/>
    </xf>
    <xf numFmtId="0" fontId="59" fillId="7" borderId="12" xfId="0" applyFont="1" applyFill="1" applyBorder="1" applyAlignment="1">
      <alignment horizontal="center" vertical="center"/>
    </xf>
    <xf numFmtId="0" fontId="59" fillId="19" borderId="21" xfId="0" applyFont="1" applyFill="1" applyBorder="1" applyAlignment="1">
      <alignment horizontal="center" vertical="center"/>
    </xf>
    <xf numFmtId="0" fontId="69" fillId="50" borderId="40" xfId="25" applyFont="1" applyFill="1" applyBorder="1" applyAlignment="1">
      <alignment horizontal="center" vertical="center" wrapText="1"/>
    </xf>
    <xf numFmtId="0" fontId="69" fillId="50" borderId="41" xfId="25" applyFont="1" applyFill="1" applyBorder="1" applyAlignment="1">
      <alignment horizontal="center" vertical="center" wrapText="1"/>
    </xf>
    <xf numFmtId="0" fontId="69" fillId="50" borderId="42" xfId="25" applyFont="1" applyFill="1" applyBorder="1" applyAlignment="1">
      <alignment horizontal="center" vertical="center" wrapText="1"/>
    </xf>
    <xf numFmtId="0" fontId="69" fillId="50" borderId="44" xfId="25" applyFont="1" applyFill="1" applyBorder="1" applyAlignment="1">
      <alignment horizontal="center" vertical="center" wrapText="1"/>
    </xf>
    <xf numFmtId="0" fontId="69" fillId="50" borderId="45" xfId="25" applyFont="1" applyFill="1" applyBorder="1" applyAlignment="1">
      <alignment horizontal="center" vertical="center" wrapText="1"/>
    </xf>
    <xf numFmtId="0" fontId="69" fillId="50" borderId="46" xfId="25" applyFont="1" applyFill="1" applyBorder="1" applyAlignment="1">
      <alignment horizontal="center" vertical="center" wrapText="1"/>
    </xf>
    <xf numFmtId="0" fontId="59" fillId="22" borderId="22" xfId="0" applyFont="1" applyFill="1" applyBorder="1" applyAlignment="1">
      <alignment horizontal="right" vertical="center"/>
    </xf>
    <xf numFmtId="0" fontId="59" fillId="22" borderId="23" xfId="0" applyFont="1" applyFill="1" applyBorder="1" applyAlignment="1">
      <alignment horizontal="right" vertical="center"/>
    </xf>
    <xf numFmtId="0" fontId="59" fillId="22" borderId="24" xfId="0" applyFont="1" applyFill="1" applyBorder="1" applyAlignment="1">
      <alignment horizontal="right" vertical="center"/>
    </xf>
    <xf numFmtId="0" fontId="59" fillId="23" borderId="22" xfId="0" applyFont="1" applyFill="1" applyBorder="1" applyAlignment="1">
      <alignment horizontal="center" vertical="center"/>
    </xf>
    <xf numFmtId="0" fontId="59" fillId="23" borderId="23" xfId="0" applyFont="1" applyFill="1" applyBorder="1" applyAlignment="1">
      <alignment horizontal="center" vertical="center"/>
    </xf>
    <xf numFmtId="0" fontId="59" fillId="23" borderId="24" xfId="0" applyFont="1" applyFill="1" applyBorder="1" applyAlignment="1">
      <alignment horizontal="center" vertical="center"/>
    </xf>
    <xf numFmtId="4" fontId="59" fillId="27" borderId="25" xfId="0" applyNumberFormat="1" applyFont="1" applyFill="1" applyBorder="1" applyAlignment="1">
      <alignment horizontal="center" vertical="center"/>
    </xf>
    <xf numFmtId="4" fontId="59" fillId="27" borderId="35" xfId="0" applyNumberFormat="1" applyFont="1" applyFill="1" applyBorder="1" applyAlignment="1">
      <alignment horizontal="center" vertical="center"/>
    </xf>
    <xf numFmtId="4" fontId="59" fillId="27" borderId="12" xfId="0" applyNumberFormat="1" applyFont="1" applyFill="1" applyBorder="1" applyAlignment="1">
      <alignment horizontal="center" vertical="center"/>
    </xf>
    <xf numFmtId="0" fontId="61" fillId="25" borderId="22" xfId="25" applyFont="1" applyFill="1" applyBorder="1" applyAlignment="1">
      <alignment horizontal="center" vertical="center" wrapText="1"/>
    </xf>
    <xf numFmtId="0" fontId="61" fillId="25" borderId="23" xfId="25" applyFont="1" applyFill="1" applyBorder="1" applyAlignment="1">
      <alignment horizontal="center" vertical="center" wrapText="1"/>
    </xf>
    <xf numFmtId="0" fontId="61" fillId="25" borderId="24" xfId="25" applyFont="1" applyFill="1" applyBorder="1" applyAlignment="1">
      <alignment horizontal="center" vertical="center" wrapText="1"/>
    </xf>
    <xf numFmtId="0" fontId="61" fillId="24" borderId="0" xfId="0" applyFont="1" applyFill="1" applyAlignment="1">
      <alignment horizontal="center" vertical="center" wrapText="1"/>
    </xf>
    <xf numFmtId="0" fontId="61" fillId="24" borderId="51" xfId="0" applyFont="1" applyFill="1" applyBorder="1" applyAlignment="1">
      <alignment horizontal="center" vertical="center" wrapText="1"/>
    </xf>
    <xf numFmtId="0" fontId="59" fillId="19" borderId="12" xfId="0" applyFont="1" applyFill="1" applyBorder="1" applyAlignment="1">
      <alignment horizontal="center" vertical="center"/>
    </xf>
    <xf numFmtId="0" fontId="59" fillId="27" borderId="27" xfId="0" applyFont="1" applyFill="1" applyBorder="1" applyAlignment="1">
      <alignment horizontal="center" vertical="center"/>
    </xf>
    <xf numFmtId="0" fontId="59" fillId="27" borderId="0" xfId="0" applyFont="1" applyFill="1" applyAlignment="1">
      <alignment horizontal="center" vertical="center"/>
    </xf>
    <xf numFmtId="0" fontId="59" fillId="27" borderId="50" xfId="0" applyFont="1" applyFill="1" applyBorder="1" applyAlignment="1">
      <alignment horizontal="center" vertical="center"/>
    </xf>
    <xf numFmtId="0" fontId="71" fillId="0" borderId="21" xfId="0" applyFont="1" applyBorder="1" applyAlignment="1">
      <alignment horizontal="left" vertical="center"/>
    </xf>
    <xf numFmtId="0" fontId="69" fillId="50" borderId="48" xfId="25" applyFont="1" applyFill="1" applyBorder="1" applyAlignment="1">
      <alignment horizontal="center" vertical="center" wrapText="1"/>
    </xf>
    <xf numFmtId="0" fontId="69" fillId="50" borderId="0" xfId="25" applyFont="1" applyFill="1" applyAlignment="1">
      <alignment horizontal="center" vertical="center" wrapText="1"/>
    </xf>
    <xf numFmtId="0" fontId="69" fillId="50" borderId="49" xfId="25" applyFont="1" applyFill="1" applyBorder="1" applyAlignment="1">
      <alignment horizontal="center" vertical="center" wrapText="1"/>
    </xf>
    <xf numFmtId="49" fontId="65" fillId="8" borderId="53" xfId="0" applyNumberFormat="1" applyFont="1" applyFill="1" applyBorder="1" applyAlignment="1">
      <alignment horizontal="right" vertical="center"/>
    </xf>
    <xf numFmtId="49" fontId="65" fillId="8" borderId="29" xfId="0" applyNumberFormat="1" applyFont="1" applyFill="1" applyBorder="1" applyAlignment="1">
      <alignment horizontal="right" vertical="center"/>
    </xf>
    <xf numFmtId="166" fontId="59" fillId="27" borderId="25" xfId="0" applyNumberFormat="1" applyFont="1" applyFill="1" applyBorder="1" applyAlignment="1">
      <alignment horizontal="center" vertical="center" wrapText="1"/>
    </xf>
    <xf numFmtId="166" fontId="59" fillId="27" borderId="35" xfId="0" applyNumberFormat="1" applyFont="1" applyFill="1" applyBorder="1" applyAlignment="1">
      <alignment horizontal="center" vertical="center" wrapText="1"/>
    </xf>
    <xf numFmtId="0" fontId="60" fillId="20" borderId="22" xfId="0" applyFont="1" applyFill="1" applyBorder="1" applyAlignment="1">
      <alignment horizontal="center" vertical="center"/>
    </xf>
    <xf numFmtId="0" fontId="60" fillId="20" borderId="24" xfId="0" applyFont="1" applyFill="1" applyBorder="1" applyAlignment="1">
      <alignment horizontal="center" vertical="center"/>
    </xf>
    <xf numFmtId="0" fontId="59" fillId="0" borderId="25" xfId="0" applyFont="1" applyBorder="1" applyAlignment="1">
      <alignment horizontal="center" vertical="center"/>
    </xf>
    <xf numFmtId="0" fontId="59" fillId="0" borderId="12" xfId="0" applyFont="1" applyBorder="1" applyAlignment="1">
      <alignment horizontal="center" vertical="center"/>
    </xf>
    <xf numFmtId="49" fontId="59" fillId="7" borderId="21" xfId="0" applyNumberFormat="1" applyFont="1" applyFill="1" applyBorder="1" applyAlignment="1">
      <alignment horizontal="center" vertical="center"/>
    </xf>
    <xf numFmtId="0" fontId="59" fillId="27" borderId="54" xfId="0" applyFont="1" applyFill="1" applyBorder="1" applyAlignment="1">
      <alignment horizontal="center" vertical="center"/>
    </xf>
    <xf numFmtId="49" fontId="59" fillId="26" borderId="21" xfId="0" applyNumberFormat="1" applyFont="1" applyFill="1" applyBorder="1" applyAlignment="1">
      <alignment horizontal="right" vertical="center"/>
    </xf>
    <xf numFmtId="0" fontId="59" fillId="0" borderId="22" xfId="0" applyFont="1" applyBorder="1" applyAlignment="1">
      <alignment horizontal="left" vertical="center"/>
    </xf>
    <xf numFmtId="0" fontId="59" fillId="0" borderId="23" xfId="0" applyFont="1" applyBorder="1" applyAlignment="1">
      <alignment horizontal="left" vertical="center"/>
    </xf>
    <xf numFmtId="0" fontId="59" fillId="0" borderId="24" xfId="0" applyFont="1" applyBorder="1" applyAlignment="1">
      <alignment horizontal="left" vertical="center"/>
    </xf>
    <xf numFmtId="0" fontId="68" fillId="0" borderId="21" xfId="0" applyFont="1" applyBorder="1" applyAlignment="1">
      <alignment horizontal="left" vertical="center"/>
    </xf>
    <xf numFmtId="0" fontId="59" fillId="0" borderId="22" xfId="0" applyFont="1" applyBorder="1" applyAlignment="1">
      <alignment horizontal="right" vertical="center"/>
    </xf>
    <xf numFmtId="0" fontId="59" fillId="0" borderId="23" xfId="0" applyFont="1" applyBorder="1" applyAlignment="1">
      <alignment horizontal="right" vertical="center"/>
    </xf>
    <xf numFmtId="0" fontId="59" fillId="0" borderId="24" xfId="0" applyFont="1" applyBorder="1" applyAlignment="1">
      <alignment horizontal="right" vertical="center"/>
    </xf>
    <xf numFmtId="4" fontId="59" fillId="48" borderId="25" xfId="0" applyNumberFormat="1" applyFont="1" applyFill="1" applyBorder="1" applyAlignment="1">
      <alignment horizontal="right" vertical="center"/>
    </xf>
    <xf numFmtId="4" fontId="59" fillId="48" borderId="12" xfId="0" applyNumberFormat="1" applyFont="1" applyFill="1" applyBorder="1" applyAlignment="1">
      <alignment horizontal="right" vertical="center"/>
    </xf>
    <xf numFmtId="0" fontId="59" fillId="46" borderId="56" xfId="0" applyFont="1" applyFill="1" applyBorder="1" applyAlignment="1">
      <alignment horizontal="center" vertical="center"/>
    </xf>
    <xf numFmtId="0" fontId="59" fillId="46" borderId="57" xfId="0" applyFont="1" applyFill="1" applyBorder="1" applyAlignment="1">
      <alignment horizontal="center" vertical="center"/>
    </xf>
    <xf numFmtId="0" fontId="59" fillId="46" borderId="58" xfId="0" applyFont="1" applyFill="1" applyBorder="1" applyAlignment="1">
      <alignment horizontal="center" vertical="center"/>
    </xf>
    <xf numFmtId="0" fontId="68" fillId="0" borderId="21" xfId="0" applyFont="1" applyBorder="1" applyAlignment="1">
      <alignment horizontal="left" vertical="center" wrapText="1"/>
    </xf>
    <xf numFmtId="0" fontId="67" fillId="27" borderId="22" xfId="0" applyFont="1" applyFill="1" applyBorder="1" applyAlignment="1">
      <alignment horizontal="center" vertical="top" wrapText="1"/>
    </xf>
    <xf numFmtId="0" fontId="67" fillId="27" borderId="24" xfId="0" applyFont="1" applyFill="1" applyBorder="1" applyAlignment="1">
      <alignment horizontal="center" vertical="top" wrapText="1"/>
    </xf>
    <xf numFmtId="4" fontId="60" fillId="20" borderId="22" xfId="0" applyNumberFormat="1" applyFont="1" applyFill="1" applyBorder="1" applyAlignment="1">
      <alignment horizontal="center" vertical="center"/>
    </xf>
    <xf numFmtId="4" fontId="60" fillId="20" borderId="24" xfId="0" applyNumberFormat="1" applyFont="1" applyFill="1" applyBorder="1" applyAlignment="1">
      <alignment horizontal="center" vertical="center"/>
    </xf>
    <xf numFmtId="4" fontId="60" fillId="20" borderId="22" xfId="0" applyNumberFormat="1" applyFont="1" applyFill="1" applyBorder="1" applyAlignment="1">
      <alignment horizontal="center" vertical="center" wrapText="1"/>
    </xf>
    <xf numFmtId="4" fontId="60" fillId="20" borderId="24" xfId="0" applyNumberFormat="1" applyFont="1" applyFill="1" applyBorder="1" applyAlignment="1">
      <alignment horizontal="center" vertical="center" wrapText="1"/>
    </xf>
    <xf numFmtId="0" fontId="59" fillId="0" borderId="26" xfId="0" applyFont="1" applyBorder="1" applyAlignment="1">
      <alignment horizontal="left" vertical="center"/>
    </xf>
    <xf numFmtId="0" fontId="59" fillId="0" borderId="27" xfId="0" applyFont="1" applyBorder="1" applyAlignment="1">
      <alignment horizontal="left" vertical="center"/>
    </xf>
    <xf numFmtId="0" fontId="59" fillId="0" borderId="28" xfId="0" applyFont="1" applyBorder="1" applyAlignment="1">
      <alignment horizontal="left" vertical="center"/>
    </xf>
    <xf numFmtId="0" fontId="59" fillId="0" borderId="52" xfId="0" applyFont="1" applyBorder="1" applyAlignment="1">
      <alignment horizontal="left" vertical="center"/>
    </xf>
    <xf numFmtId="0" fontId="59" fillId="0" borderId="50" xfId="0" applyFont="1" applyBorder="1" applyAlignment="1">
      <alignment horizontal="left" vertical="center"/>
    </xf>
    <xf numFmtId="0" fontId="59" fillId="0" borderId="11" xfId="0" applyFont="1" applyBorder="1" applyAlignment="1">
      <alignment horizontal="left" vertical="center"/>
    </xf>
    <xf numFmtId="176" fontId="67" fillId="27" borderId="25" xfId="0" applyNumberFormat="1" applyFont="1" applyFill="1" applyBorder="1" applyAlignment="1">
      <alignment horizontal="center" vertical="center"/>
    </xf>
    <xf numFmtId="176" fontId="67" fillId="27" borderId="12" xfId="0" applyNumberFormat="1" applyFont="1" applyFill="1" applyBorder="1" applyAlignment="1">
      <alignment horizontal="center" vertical="center"/>
    </xf>
    <xf numFmtId="4" fontId="59" fillId="27" borderId="25" xfId="0" applyNumberFormat="1" applyFont="1" applyFill="1" applyBorder="1" applyAlignment="1">
      <alignment horizontal="right" vertical="center"/>
    </xf>
    <xf numFmtId="4" fontId="59" fillId="27" borderId="12" xfId="0" applyNumberFormat="1" applyFont="1" applyFill="1" applyBorder="1" applyAlignment="1">
      <alignment horizontal="right" vertical="center"/>
    </xf>
    <xf numFmtId="0" fontId="27" fillId="9" borderId="1" xfId="0" applyFont="1" applyFill="1" applyBorder="1" applyAlignment="1">
      <alignment horizontal="center" vertical="center" wrapText="1"/>
    </xf>
    <xf numFmtId="0" fontId="29" fillId="11" borderId="1" xfId="0" applyFont="1" applyFill="1" applyBorder="1" applyAlignment="1">
      <alignment horizontal="center" vertical="center" wrapText="1"/>
    </xf>
    <xf numFmtId="0" fontId="27" fillId="9" borderId="1" xfId="0" applyFont="1" applyFill="1" applyBorder="1" applyAlignment="1">
      <alignment horizontal="center" vertical="center"/>
    </xf>
    <xf numFmtId="0" fontId="28" fillId="9" borderId="1" xfId="0" applyFont="1" applyFill="1" applyBorder="1" applyAlignment="1">
      <alignment horizontal="center" vertical="center" wrapText="1"/>
    </xf>
    <xf numFmtId="0" fontId="28" fillId="9" borderId="1" xfId="0" applyFont="1" applyFill="1" applyBorder="1" applyAlignment="1">
      <alignment horizontal="right" vertical="top"/>
    </xf>
    <xf numFmtId="0" fontId="28" fillId="9" borderId="1" xfId="0" applyFont="1" applyFill="1" applyBorder="1" applyAlignment="1">
      <alignment horizontal="right" vertical="center"/>
    </xf>
    <xf numFmtId="0" fontId="28" fillId="13" borderId="1" xfId="0" applyFont="1" applyFill="1" applyBorder="1" applyAlignment="1">
      <alignment horizontal="right" vertical="center" wrapText="1"/>
    </xf>
    <xf numFmtId="0" fontId="28" fillId="13" borderId="1" xfId="0" applyFont="1" applyFill="1" applyBorder="1" applyAlignment="1">
      <alignment horizontal="right" vertical="center"/>
    </xf>
    <xf numFmtId="0" fontId="33" fillId="13" borderId="1" xfId="0" applyFont="1" applyFill="1" applyBorder="1" applyAlignment="1">
      <alignment horizontal="center" vertical="top"/>
    </xf>
    <xf numFmtId="0" fontId="33" fillId="0" borderId="1" xfId="0" applyFont="1" applyBorder="1" applyAlignment="1">
      <alignment horizontal="center" vertical="top" wrapText="1"/>
    </xf>
    <xf numFmtId="0" fontId="33" fillId="0" borderId="1" xfId="0" applyFont="1" applyBorder="1" applyAlignment="1">
      <alignment horizontal="center" vertical="top"/>
    </xf>
    <xf numFmtId="0" fontId="33" fillId="13" borderId="1" xfId="0" applyFont="1" applyFill="1" applyBorder="1" applyAlignment="1">
      <alignment horizontal="center" vertical="top" wrapText="1"/>
    </xf>
    <xf numFmtId="0" fontId="0" fillId="13" borderId="6" xfId="0" applyFill="1" applyBorder="1"/>
    <xf numFmtId="0" fontId="0" fillId="0" borderId="0" xfId="0"/>
    <xf numFmtId="0" fontId="32" fillId="15" borderId="1" xfId="0" applyFont="1" applyFill="1" applyBorder="1" applyAlignment="1">
      <alignment horizontal="center" vertical="top"/>
    </xf>
    <xf numFmtId="0" fontId="13" fillId="16" borderId="1" xfId="0" applyFont="1" applyFill="1" applyBorder="1" applyAlignment="1">
      <alignment horizontal="center" vertical="top" wrapText="1"/>
    </xf>
    <xf numFmtId="0" fontId="22" fillId="10" borderId="1" xfId="0" applyFont="1" applyFill="1" applyBorder="1" applyAlignment="1">
      <alignment horizontal="center" vertical="top" wrapText="1"/>
    </xf>
    <xf numFmtId="0" fontId="11" fillId="6" borderId="1" xfId="0" applyFont="1" applyFill="1" applyBorder="1" applyAlignment="1">
      <alignment horizontal="center" vertical="center" wrapText="1"/>
    </xf>
    <xf numFmtId="0" fontId="19" fillId="9" borderId="1" xfId="0" applyFont="1" applyFill="1" applyBorder="1" applyAlignment="1">
      <alignment horizontal="center" vertical="top" wrapText="1"/>
    </xf>
    <xf numFmtId="0" fontId="21" fillId="9" borderId="1" xfId="0" applyFont="1" applyFill="1" applyBorder="1" applyAlignment="1">
      <alignment horizontal="center" vertical="center" wrapText="1"/>
    </xf>
    <xf numFmtId="0" fontId="12" fillId="9" borderId="1" xfId="0" applyFont="1" applyFill="1" applyBorder="1" applyAlignment="1">
      <alignment horizontal="justify" vertical="center" wrapText="1"/>
    </xf>
    <xf numFmtId="0" fontId="19" fillId="9" borderId="1" xfId="0" applyFont="1" applyFill="1" applyBorder="1" applyAlignment="1">
      <alignment horizontal="center" vertical="center" wrapText="1"/>
    </xf>
    <xf numFmtId="0" fontId="0" fillId="6" borderId="1" xfId="0" applyFill="1" applyBorder="1"/>
    <xf numFmtId="4" fontId="21" fillId="6" borderId="1" xfId="2" applyNumberFormat="1" applyFont="1" applyFill="1" applyBorder="1" applyAlignment="1">
      <alignment horizontal="center" vertical="center"/>
    </xf>
    <xf numFmtId="4" fontId="20" fillId="9" borderId="1" xfId="2" applyNumberFormat="1" applyFont="1" applyFill="1" applyBorder="1" applyAlignment="1">
      <alignment horizontal="center" vertical="center"/>
    </xf>
    <xf numFmtId="0" fontId="21" fillId="7" borderId="1" xfId="0" applyFont="1" applyFill="1" applyBorder="1" applyAlignment="1">
      <alignment horizontal="center" vertical="center" wrapText="1"/>
    </xf>
    <xf numFmtId="0" fontId="12" fillId="7" borderId="1" xfId="0" applyFont="1" applyFill="1" applyBorder="1" applyAlignment="1">
      <alignment horizontal="justify" vertical="center" wrapText="1"/>
    </xf>
    <xf numFmtId="0" fontId="19" fillId="7" borderId="1" xfId="0" applyFont="1" applyFill="1" applyBorder="1" applyAlignment="1">
      <alignment horizontal="center" vertical="center" wrapText="1"/>
    </xf>
    <xf numFmtId="0" fontId="10" fillId="7" borderId="1" xfId="0" applyFont="1" applyFill="1" applyBorder="1" applyAlignment="1">
      <alignment horizontal="justify" vertical="center" wrapText="1"/>
    </xf>
    <xf numFmtId="0" fontId="41" fillId="0" borderId="0" xfId="0" applyFont="1" applyAlignment="1">
      <alignment horizontal="justify" wrapText="1"/>
    </xf>
    <xf numFmtId="49" fontId="41" fillId="0" borderId="0" xfId="0" applyNumberFormat="1" applyFont="1" applyAlignment="1">
      <alignment horizontal="justify"/>
    </xf>
    <xf numFmtId="0" fontId="0" fillId="9" borderId="0" xfId="0" applyFill="1"/>
    <xf numFmtId="0" fontId="21" fillId="17" borderId="1" xfId="0" applyFont="1" applyFill="1" applyBorder="1" applyAlignment="1">
      <alignment horizontal="right" vertical="center"/>
    </xf>
    <xf numFmtId="0" fontId="38" fillId="17" borderId="1" xfId="0" applyFont="1" applyFill="1" applyBorder="1" applyAlignment="1">
      <alignment horizontal="right" vertical="center" wrapText="1"/>
    </xf>
    <xf numFmtId="0" fontId="10" fillId="0" borderId="0" xfId="0" applyFont="1" applyAlignment="1">
      <alignment horizontal="left" vertical="top" wrapText="1"/>
    </xf>
    <xf numFmtId="0" fontId="13" fillId="16" borderId="1" xfId="0" applyFont="1" applyFill="1" applyBorder="1" applyAlignment="1">
      <alignment horizontal="center" vertical="center"/>
    </xf>
    <xf numFmtId="0" fontId="21" fillId="6" borderId="1" xfId="0" applyFont="1" applyFill="1" applyBorder="1" applyAlignment="1">
      <alignment horizontal="center" vertical="center" wrapText="1"/>
    </xf>
    <xf numFmtId="171" fontId="21" fillId="10" borderId="1" xfId="2" applyFont="1" applyFill="1" applyBorder="1" applyAlignment="1">
      <alignment horizontal="center" vertical="top" wrapText="1"/>
    </xf>
    <xf numFmtId="0" fontId="12" fillId="9" borderId="1" xfId="0" applyFont="1" applyFill="1" applyBorder="1" applyAlignment="1">
      <alignment horizontal="center" vertical="center" wrapText="1"/>
    </xf>
    <xf numFmtId="172" fontId="21" fillId="6" borderId="1" xfId="2" applyNumberFormat="1" applyFont="1" applyFill="1" applyBorder="1" applyAlignment="1">
      <alignment horizontal="center" vertical="center" wrapText="1"/>
    </xf>
    <xf numFmtId="4" fontId="21" fillId="9" borderId="1" xfId="2" applyNumberFormat="1" applyFont="1" applyFill="1" applyBorder="1" applyAlignment="1">
      <alignment horizontal="center" vertical="center"/>
    </xf>
    <xf numFmtId="172" fontId="21" fillId="9" borderId="1" xfId="2" applyNumberFormat="1" applyFont="1" applyFill="1" applyBorder="1" applyAlignment="1">
      <alignment horizontal="center" vertical="center" wrapText="1"/>
    </xf>
    <xf numFmtId="0" fontId="12" fillId="7" borderId="1" xfId="0" applyFont="1" applyFill="1" applyBorder="1" applyAlignment="1">
      <alignment horizontal="center" vertical="center" wrapText="1"/>
    </xf>
    <xf numFmtId="0" fontId="41" fillId="9" borderId="0" xfId="0" applyFont="1" applyFill="1" applyAlignment="1">
      <alignment horizontal="left" vertical="center"/>
    </xf>
    <xf numFmtId="0" fontId="43" fillId="9" borderId="1" xfId="0" applyFont="1" applyFill="1" applyBorder="1" applyAlignment="1">
      <alignment horizontal="right" vertical="center" wrapText="1"/>
    </xf>
    <xf numFmtId="0" fontId="43" fillId="9" borderId="1" xfId="0" applyFont="1" applyFill="1" applyBorder="1" applyAlignment="1">
      <alignment horizontal="right" vertical="center"/>
    </xf>
    <xf numFmtId="0" fontId="41" fillId="9" borderId="9" xfId="0" applyFont="1" applyFill="1" applyBorder="1" applyAlignment="1">
      <alignment horizontal="left" vertical="center" wrapText="1"/>
    </xf>
    <xf numFmtId="0" fontId="41" fillId="9" borderId="0" xfId="0" applyFont="1" applyFill="1" applyAlignment="1">
      <alignment horizontal="left" vertical="center" wrapText="1"/>
    </xf>
  </cellXfs>
  <cellStyles count="28">
    <cellStyle name="cf1" xfId="4" xr:uid="{00000000-0005-0000-0000-000000000000}"/>
    <cellStyle name="cf10" xfId="5" xr:uid="{00000000-0005-0000-0000-000001000000}"/>
    <cellStyle name="cf11" xfId="6" xr:uid="{00000000-0005-0000-0000-000002000000}"/>
    <cellStyle name="cf12" xfId="7" xr:uid="{00000000-0005-0000-0000-000003000000}"/>
    <cellStyle name="cf13" xfId="8" xr:uid="{00000000-0005-0000-0000-000004000000}"/>
    <cellStyle name="cf2" xfId="9" xr:uid="{00000000-0005-0000-0000-000005000000}"/>
    <cellStyle name="cf3" xfId="10" xr:uid="{00000000-0005-0000-0000-000006000000}"/>
    <cellStyle name="cf4" xfId="11" xr:uid="{00000000-0005-0000-0000-000007000000}"/>
    <cellStyle name="cf5" xfId="12" xr:uid="{00000000-0005-0000-0000-000008000000}"/>
    <cellStyle name="cf6" xfId="13" xr:uid="{00000000-0005-0000-0000-000009000000}"/>
    <cellStyle name="cf7" xfId="14" xr:uid="{00000000-0005-0000-0000-00000A000000}"/>
    <cellStyle name="cf8" xfId="15" xr:uid="{00000000-0005-0000-0000-00000B000000}"/>
    <cellStyle name="cf9" xfId="16" xr:uid="{00000000-0005-0000-0000-00000C000000}"/>
    <cellStyle name="Heading" xfId="17" xr:uid="{00000000-0005-0000-0000-00000D000000}"/>
    <cellStyle name="Heading1" xfId="18" xr:uid="{00000000-0005-0000-0000-00000E000000}"/>
    <cellStyle name="Hiperlink" xfId="19" xr:uid="{00000000-0005-0000-0000-00000F000000}"/>
    <cellStyle name="Item" xfId="20" xr:uid="{00000000-0005-0000-0000-000010000000}"/>
    <cellStyle name="Moeda" xfId="2" builtinId="4" customBuiltin="1"/>
    <cellStyle name="Moeda 2" xfId="26" xr:uid="{00000000-0005-0000-0000-000044000000}"/>
    <cellStyle name="Normal" xfId="0" builtinId="0" customBuiltin="1"/>
    <cellStyle name="Normal 2" xfId="25" xr:uid="{00000000-0005-0000-0000-000045000000}"/>
    <cellStyle name="Normal 2 2" xfId="27" xr:uid="{00000000-0005-0000-0000-000045000000}"/>
    <cellStyle name="ObsSIMPLES" xfId="21" xr:uid="{00000000-0005-0000-0000-000013000000}"/>
    <cellStyle name="Porcentagem" xfId="3" builtinId="5" customBuiltin="1"/>
    <cellStyle name="Result" xfId="22" xr:uid="{00000000-0005-0000-0000-000015000000}"/>
    <cellStyle name="Result2" xfId="23" xr:uid="{00000000-0005-0000-0000-000016000000}"/>
    <cellStyle name="Valor Texto Editável" xfId="24" xr:uid="{00000000-0005-0000-0000-000017000000}"/>
    <cellStyle name="Vírgula" xfId="1" builtinId="3" customBuiltin="1"/>
  </cellStyles>
  <dxfs count="0"/>
  <tableStyles count="0" defaultTableStyle="TableStyleMedium2" defaultPivotStyle="PivotStyleLight16"/>
  <colors>
    <mruColors>
      <color rgb="FF66FFFF"/>
      <color rgb="FFFCFE9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9</xdr:col>
      <xdr:colOff>0</xdr:colOff>
      <xdr:row>20</xdr:row>
      <xdr:rowOff>0</xdr:rowOff>
    </xdr:from>
    <xdr:ext cx="184731" cy="264560"/>
    <xdr:sp macro="" textlink="">
      <xdr:nvSpPr>
        <xdr:cNvPr id="2" name="CaixaDeTexto 1">
          <a:extLst>
            <a:ext uri="{FF2B5EF4-FFF2-40B4-BE49-F238E27FC236}">
              <a16:creationId xmlns:a16="http://schemas.microsoft.com/office/drawing/2014/main" id="{1A309472-C468-9EC7-ACCE-57672D6248E5}"/>
            </a:ext>
          </a:extLst>
        </xdr:cNvPr>
        <xdr:cNvSpPr txBox="1"/>
      </xdr:nvSpPr>
      <xdr:spPr>
        <a:xfrm>
          <a:off x="9466385" y="1286607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9</xdr:col>
      <xdr:colOff>0</xdr:colOff>
      <xdr:row>20</xdr:row>
      <xdr:rowOff>0</xdr:rowOff>
    </xdr:from>
    <xdr:ext cx="184731" cy="264560"/>
    <xdr:sp macro="" textlink="">
      <xdr:nvSpPr>
        <xdr:cNvPr id="3" name="CaixaDeTexto 2">
          <a:extLst>
            <a:ext uri="{FF2B5EF4-FFF2-40B4-BE49-F238E27FC236}">
              <a16:creationId xmlns:a16="http://schemas.microsoft.com/office/drawing/2014/main" id="{B7441D4B-C2DD-40BF-AD51-B3B072DB2758}"/>
            </a:ext>
          </a:extLst>
        </xdr:cNvPr>
        <xdr:cNvSpPr txBox="1"/>
      </xdr:nvSpPr>
      <xdr:spPr>
        <a:xfrm>
          <a:off x="7993673" y="1291003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9</xdr:col>
      <xdr:colOff>0</xdr:colOff>
      <xdr:row>20</xdr:row>
      <xdr:rowOff>0</xdr:rowOff>
    </xdr:from>
    <xdr:ext cx="184731" cy="264560"/>
    <xdr:sp macro="" textlink="">
      <xdr:nvSpPr>
        <xdr:cNvPr id="7" name="CaixaDeTexto 6">
          <a:extLst>
            <a:ext uri="{FF2B5EF4-FFF2-40B4-BE49-F238E27FC236}">
              <a16:creationId xmlns:a16="http://schemas.microsoft.com/office/drawing/2014/main" id="{A45A41BB-A25E-4AEB-9154-0F2F0E0C5BC1}"/>
            </a:ext>
          </a:extLst>
        </xdr:cNvPr>
        <xdr:cNvSpPr txBox="1"/>
      </xdr:nvSpPr>
      <xdr:spPr>
        <a:xfrm>
          <a:off x="7993673" y="12910039"/>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oneCellAnchor>
    <xdr:from>
      <xdr:col>9</xdr:col>
      <xdr:colOff>0</xdr:colOff>
      <xdr:row>20</xdr:row>
      <xdr:rowOff>0</xdr:rowOff>
    </xdr:from>
    <xdr:ext cx="184731" cy="264560"/>
    <xdr:sp macro="" textlink="">
      <xdr:nvSpPr>
        <xdr:cNvPr id="4" name="CaixaDeTexto 3">
          <a:extLst>
            <a:ext uri="{FF2B5EF4-FFF2-40B4-BE49-F238E27FC236}">
              <a16:creationId xmlns:a16="http://schemas.microsoft.com/office/drawing/2014/main" id="{9234F41B-7792-49EB-A7B4-2F3513A797D6}"/>
            </a:ext>
          </a:extLst>
        </xdr:cNvPr>
        <xdr:cNvSpPr txBox="1"/>
      </xdr:nvSpPr>
      <xdr:spPr>
        <a:xfrm>
          <a:off x="7993673" y="1343757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pt-BR" sz="1100"/>
        </a:p>
      </xdr:txBody>
    </xdr:sp>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12"/>
  <sheetViews>
    <sheetView workbookViewId="0"/>
  </sheetViews>
  <sheetFormatPr defaultRowHeight="14.25" customHeight="1"/>
  <cols>
    <col min="1" max="1" width="160.28515625" style="2" customWidth="1"/>
    <col min="2" max="256" width="14.85546875" style="2" customWidth="1"/>
    <col min="257" max="257" width="146" style="2" customWidth="1"/>
    <col min="258" max="512" width="14.85546875" style="2" customWidth="1"/>
    <col min="513" max="513" width="146" style="2" customWidth="1"/>
    <col min="514" max="768" width="14.85546875" style="2" customWidth="1"/>
    <col min="769" max="769" width="146" style="2" customWidth="1"/>
    <col min="770" max="1024" width="14.85546875" style="2" customWidth="1"/>
    <col min="1025" max="1025" width="9.140625" customWidth="1"/>
  </cols>
  <sheetData>
    <row r="1" spans="1:1" ht="25.35" customHeight="1">
      <c r="A1" s="1" t="s">
        <v>0</v>
      </c>
    </row>
    <row r="2" spans="1:1" s="4" customFormat="1" ht="26.45" customHeight="1">
      <c r="A2" s="3" t="s">
        <v>1</v>
      </c>
    </row>
    <row r="3" spans="1:1" s="4" customFormat="1" ht="76.150000000000006" customHeight="1">
      <c r="A3" s="5" t="s">
        <v>2</v>
      </c>
    </row>
    <row r="4" spans="1:1" s="4" customFormat="1" ht="55.15" customHeight="1">
      <c r="A4" s="5" t="s">
        <v>3</v>
      </c>
    </row>
    <row r="5" spans="1:1" s="4" customFormat="1" ht="174.6" customHeight="1">
      <c r="A5" s="5" t="s">
        <v>4</v>
      </c>
    </row>
    <row r="6" spans="1:1" s="4" customFormat="1" ht="72.599999999999994" customHeight="1">
      <c r="A6" s="6" t="s">
        <v>5</v>
      </c>
    </row>
    <row r="7" spans="1:1" s="4" customFormat="1" ht="85.15" customHeight="1">
      <c r="A7" s="7" t="s">
        <v>6</v>
      </c>
    </row>
    <row r="8" spans="1:1" s="4" customFormat="1" ht="33.6" customHeight="1">
      <c r="A8" s="5" t="s">
        <v>7</v>
      </c>
    </row>
    <row r="9" spans="1:1" s="4" customFormat="1" ht="69.599999999999994" customHeight="1">
      <c r="A9" s="5" t="s">
        <v>8</v>
      </c>
    </row>
    <row r="10" spans="1:1" s="4" customFormat="1" ht="30.6" customHeight="1">
      <c r="A10" s="5" t="s">
        <v>9</v>
      </c>
    </row>
    <row r="11" spans="1:1" s="4" customFormat="1" ht="100.15" customHeight="1">
      <c r="A11" s="5" t="s">
        <v>10</v>
      </c>
    </row>
    <row r="12" spans="1:1" ht="58.15" customHeight="1">
      <c r="A12" s="5" t="s">
        <v>11</v>
      </c>
    </row>
  </sheetData>
  <printOptions horizontalCentered="1" verticalCentered="1"/>
  <pageMargins left="0.25" right="0.25" top="0.75" bottom="0.75" header="0.30000000000000004" footer="0.30000000000000004"/>
  <pageSetup paperSize="0" fitToWidth="0" fitToHeight="0" orientation="landscape"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CC9FB-5CB6-4528-9140-D8FF0B8DD259}">
  <sheetPr>
    <tabColor rgb="FF0070C0"/>
  </sheetPr>
  <dimension ref="A1:H31"/>
  <sheetViews>
    <sheetView view="pageBreakPreview" topLeftCell="A30" zoomScale="130" zoomScaleNormal="100" zoomScaleSheetLayoutView="130" workbookViewId="0">
      <selection activeCell="D31" sqref="D31:F31"/>
    </sheetView>
  </sheetViews>
  <sheetFormatPr defaultColWidth="11.5703125" defaultRowHeight="12.75"/>
  <cols>
    <col min="1" max="1" width="22.85546875" style="176" customWidth="1"/>
    <col min="2" max="2" width="26.140625" style="176" customWidth="1"/>
    <col min="3" max="3" width="20" style="176" customWidth="1"/>
    <col min="4" max="4" width="16.7109375" style="176" customWidth="1"/>
    <col min="5" max="5" width="11.5703125" style="176"/>
    <col min="6" max="6" width="23.5703125" style="176" customWidth="1"/>
    <col min="7" max="254" width="11.5703125" style="176"/>
    <col min="255" max="255" width="22.85546875" style="176" customWidth="1"/>
    <col min="256" max="256" width="26.140625" style="176" customWidth="1"/>
    <col min="257" max="257" width="20" style="176" customWidth="1"/>
    <col min="258" max="258" width="16.7109375" style="176" customWidth="1"/>
    <col min="259" max="259" width="11.5703125" style="176"/>
    <col min="260" max="260" width="18" style="176" customWidth="1"/>
    <col min="261" max="261" width="11.5703125" style="176"/>
    <col min="262" max="262" width="25.7109375" style="176" customWidth="1"/>
    <col min="263" max="510" width="11.5703125" style="176"/>
    <col min="511" max="511" width="22.85546875" style="176" customWidth="1"/>
    <col min="512" max="512" width="26.140625" style="176" customWidth="1"/>
    <col min="513" max="513" width="20" style="176" customWidth="1"/>
    <col min="514" max="514" width="16.7109375" style="176" customWidth="1"/>
    <col min="515" max="515" width="11.5703125" style="176"/>
    <col min="516" max="516" width="18" style="176" customWidth="1"/>
    <col min="517" max="517" width="11.5703125" style="176"/>
    <col min="518" max="518" width="25.7109375" style="176" customWidth="1"/>
    <col min="519" max="766" width="11.5703125" style="176"/>
    <col min="767" max="767" width="22.85546875" style="176" customWidth="1"/>
    <col min="768" max="768" width="26.140625" style="176" customWidth="1"/>
    <col min="769" max="769" width="20" style="176" customWidth="1"/>
    <col min="770" max="770" width="16.7109375" style="176" customWidth="1"/>
    <col min="771" max="771" width="11.5703125" style="176"/>
    <col min="772" max="772" width="18" style="176" customWidth="1"/>
    <col min="773" max="773" width="11.5703125" style="176"/>
    <col min="774" max="774" width="25.7109375" style="176" customWidth="1"/>
    <col min="775" max="1022" width="11.5703125" style="176"/>
    <col min="1023" max="1023" width="22.85546875" style="176" customWidth="1"/>
    <col min="1024" max="1024" width="26.140625" style="176" customWidth="1"/>
    <col min="1025" max="1025" width="20" style="176" customWidth="1"/>
    <col min="1026" max="1026" width="16.7109375" style="176" customWidth="1"/>
    <col min="1027" max="1027" width="11.5703125" style="176"/>
    <col min="1028" max="1028" width="18" style="176" customWidth="1"/>
    <col min="1029" max="1029" width="11.5703125" style="176"/>
    <col min="1030" max="1030" width="25.7109375" style="176" customWidth="1"/>
    <col min="1031" max="1278" width="11.5703125" style="176"/>
    <col min="1279" max="1279" width="22.85546875" style="176" customWidth="1"/>
    <col min="1280" max="1280" width="26.140625" style="176" customWidth="1"/>
    <col min="1281" max="1281" width="20" style="176" customWidth="1"/>
    <col min="1282" max="1282" width="16.7109375" style="176" customWidth="1"/>
    <col min="1283" max="1283" width="11.5703125" style="176"/>
    <col min="1284" max="1284" width="18" style="176" customWidth="1"/>
    <col min="1285" max="1285" width="11.5703125" style="176"/>
    <col min="1286" max="1286" width="25.7109375" style="176" customWidth="1"/>
    <col min="1287" max="1534" width="11.5703125" style="176"/>
    <col min="1535" max="1535" width="22.85546875" style="176" customWidth="1"/>
    <col min="1536" max="1536" width="26.140625" style="176" customWidth="1"/>
    <col min="1537" max="1537" width="20" style="176" customWidth="1"/>
    <col min="1538" max="1538" width="16.7109375" style="176" customWidth="1"/>
    <col min="1539" max="1539" width="11.5703125" style="176"/>
    <col min="1540" max="1540" width="18" style="176" customWidth="1"/>
    <col min="1541" max="1541" width="11.5703125" style="176"/>
    <col min="1542" max="1542" width="25.7109375" style="176" customWidth="1"/>
    <col min="1543" max="1790" width="11.5703125" style="176"/>
    <col min="1791" max="1791" width="22.85546875" style="176" customWidth="1"/>
    <col min="1792" max="1792" width="26.140625" style="176" customWidth="1"/>
    <col min="1793" max="1793" width="20" style="176" customWidth="1"/>
    <col min="1794" max="1794" width="16.7109375" style="176" customWidth="1"/>
    <col min="1795" max="1795" width="11.5703125" style="176"/>
    <col min="1796" max="1796" width="18" style="176" customWidth="1"/>
    <col min="1797" max="1797" width="11.5703125" style="176"/>
    <col min="1798" max="1798" width="25.7109375" style="176" customWidth="1"/>
    <col min="1799" max="2046" width="11.5703125" style="176"/>
    <col min="2047" max="2047" width="22.85546875" style="176" customWidth="1"/>
    <col min="2048" max="2048" width="26.140625" style="176" customWidth="1"/>
    <col min="2049" max="2049" width="20" style="176" customWidth="1"/>
    <col min="2050" max="2050" width="16.7109375" style="176" customWidth="1"/>
    <col min="2051" max="2051" width="11.5703125" style="176"/>
    <col min="2052" max="2052" width="18" style="176" customWidth="1"/>
    <col min="2053" max="2053" width="11.5703125" style="176"/>
    <col min="2054" max="2054" width="25.7109375" style="176" customWidth="1"/>
    <col min="2055" max="2302" width="11.5703125" style="176"/>
    <col min="2303" max="2303" width="22.85546875" style="176" customWidth="1"/>
    <col min="2304" max="2304" width="26.140625" style="176" customWidth="1"/>
    <col min="2305" max="2305" width="20" style="176" customWidth="1"/>
    <col min="2306" max="2306" width="16.7109375" style="176" customWidth="1"/>
    <col min="2307" max="2307" width="11.5703125" style="176"/>
    <col min="2308" max="2308" width="18" style="176" customWidth="1"/>
    <col min="2309" max="2309" width="11.5703125" style="176"/>
    <col min="2310" max="2310" width="25.7109375" style="176" customWidth="1"/>
    <col min="2311" max="2558" width="11.5703125" style="176"/>
    <col min="2559" max="2559" width="22.85546875" style="176" customWidth="1"/>
    <col min="2560" max="2560" width="26.140625" style="176" customWidth="1"/>
    <col min="2561" max="2561" width="20" style="176" customWidth="1"/>
    <col min="2562" max="2562" width="16.7109375" style="176" customWidth="1"/>
    <col min="2563" max="2563" width="11.5703125" style="176"/>
    <col min="2564" max="2564" width="18" style="176" customWidth="1"/>
    <col min="2565" max="2565" width="11.5703125" style="176"/>
    <col min="2566" max="2566" width="25.7109375" style="176" customWidth="1"/>
    <col min="2567" max="2814" width="11.5703125" style="176"/>
    <col min="2815" max="2815" width="22.85546875" style="176" customWidth="1"/>
    <col min="2816" max="2816" width="26.140625" style="176" customWidth="1"/>
    <col min="2817" max="2817" width="20" style="176" customWidth="1"/>
    <col min="2818" max="2818" width="16.7109375" style="176" customWidth="1"/>
    <col min="2819" max="2819" width="11.5703125" style="176"/>
    <col min="2820" max="2820" width="18" style="176" customWidth="1"/>
    <col min="2821" max="2821" width="11.5703125" style="176"/>
    <col min="2822" max="2822" width="25.7109375" style="176" customWidth="1"/>
    <col min="2823" max="3070" width="11.5703125" style="176"/>
    <col min="3071" max="3071" width="22.85546875" style="176" customWidth="1"/>
    <col min="3072" max="3072" width="26.140625" style="176" customWidth="1"/>
    <col min="3073" max="3073" width="20" style="176" customWidth="1"/>
    <col min="3074" max="3074" width="16.7109375" style="176" customWidth="1"/>
    <col min="3075" max="3075" width="11.5703125" style="176"/>
    <col min="3076" max="3076" width="18" style="176" customWidth="1"/>
    <col min="3077" max="3077" width="11.5703125" style="176"/>
    <col min="3078" max="3078" width="25.7109375" style="176" customWidth="1"/>
    <col min="3079" max="3326" width="11.5703125" style="176"/>
    <col min="3327" max="3327" width="22.85546875" style="176" customWidth="1"/>
    <col min="3328" max="3328" width="26.140625" style="176" customWidth="1"/>
    <col min="3329" max="3329" width="20" style="176" customWidth="1"/>
    <col min="3330" max="3330" width="16.7109375" style="176" customWidth="1"/>
    <col min="3331" max="3331" width="11.5703125" style="176"/>
    <col min="3332" max="3332" width="18" style="176" customWidth="1"/>
    <col min="3333" max="3333" width="11.5703125" style="176"/>
    <col min="3334" max="3334" width="25.7109375" style="176" customWidth="1"/>
    <col min="3335" max="3582" width="11.5703125" style="176"/>
    <col min="3583" max="3583" width="22.85546875" style="176" customWidth="1"/>
    <col min="3584" max="3584" width="26.140625" style="176" customWidth="1"/>
    <col min="3585" max="3585" width="20" style="176" customWidth="1"/>
    <col min="3586" max="3586" width="16.7109375" style="176" customWidth="1"/>
    <col min="3587" max="3587" width="11.5703125" style="176"/>
    <col min="3588" max="3588" width="18" style="176" customWidth="1"/>
    <col min="3589" max="3589" width="11.5703125" style="176"/>
    <col min="3590" max="3590" width="25.7109375" style="176" customWidth="1"/>
    <col min="3591" max="3838" width="11.5703125" style="176"/>
    <col min="3839" max="3839" width="22.85546875" style="176" customWidth="1"/>
    <col min="3840" max="3840" width="26.140625" style="176" customWidth="1"/>
    <col min="3841" max="3841" width="20" style="176" customWidth="1"/>
    <col min="3842" max="3842" width="16.7109375" style="176" customWidth="1"/>
    <col min="3843" max="3843" width="11.5703125" style="176"/>
    <col min="3844" max="3844" width="18" style="176" customWidth="1"/>
    <col min="3845" max="3845" width="11.5703125" style="176"/>
    <col min="3846" max="3846" width="25.7109375" style="176" customWidth="1"/>
    <col min="3847" max="4094" width="11.5703125" style="176"/>
    <col min="4095" max="4095" width="22.85546875" style="176" customWidth="1"/>
    <col min="4096" max="4096" width="26.140625" style="176" customWidth="1"/>
    <col min="4097" max="4097" width="20" style="176" customWidth="1"/>
    <col min="4098" max="4098" width="16.7109375" style="176" customWidth="1"/>
    <col min="4099" max="4099" width="11.5703125" style="176"/>
    <col min="4100" max="4100" width="18" style="176" customWidth="1"/>
    <col min="4101" max="4101" width="11.5703125" style="176"/>
    <col min="4102" max="4102" width="25.7109375" style="176" customWidth="1"/>
    <col min="4103" max="4350" width="11.5703125" style="176"/>
    <col min="4351" max="4351" width="22.85546875" style="176" customWidth="1"/>
    <col min="4352" max="4352" width="26.140625" style="176" customWidth="1"/>
    <col min="4353" max="4353" width="20" style="176" customWidth="1"/>
    <col min="4354" max="4354" width="16.7109375" style="176" customWidth="1"/>
    <col min="4355" max="4355" width="11.5703125" style="176"/>
    <col min="4356" max="4356" width="18" style="176" customWidth="1"/>
    <col min="4357" max="4357" width="11.5703125" style="176"/>
    <col min="4358" max="4358" width="25.7109375" style="176" customWidth="1"/>
    <col min="4359" max="4606" width="11.5703125" style="176"/>
    <col min="4607" max="4607" width="22.85546875" style="176" customWidth="1"/>
    <col min="4608" max="4608" width="26.140625" style="176" customWidth="1"/>
    <col min="4609" max="4609" width="20" style="176" customWidth="1"/>
    <col min="4610" max="4610" width="16.7109375" style="176" customWidth="1"/>
    <col min="4611" max="4611" width="11.5703125" style="176"/>
    <col min="4612" max="4612" width="18" style="176" customWidth="1"/>
    <col min="4613" max="4613" width="11.5703125" style="176"/>
    <col min="4614" max="4614" width="25.7109375" style="176" customWidth="1"/>
    <col min="4615" max="4862" width="11.5703125" style="176"/>
    <col min="4863" max="4863" width="22.85546875" style="176" customWidth="1"/>
    <col min="4864" max="4864" width="26.140625" style="176" customWidth="1"/>
    <col min="4865" max="4865" width="20" style="176" customWidth="1"/>
    <col min="4866" max="4866" width="16.7109375" style="176" customWidth="1"/>
    <col min="4867" max="4867" width="11.5703125" style="176"/>
    <col min="4868" max="4868" width="18" style="176" customWidth="1"/>
    <col min="4869" max="4869" width="11.5703125" style="176"/>
    <col min="4870" max="4870" width="25.7109375" style="176" customWidth="1"/>
    <col min="4871" max="5118" width="11.5703125" style="176"/>
    <col min="5119" max="5119" width="22.85546875" style="176" customWidth="1"/>
    <col min="5120" max="5120" width="26.140625" style="176" customWidth="1"/>
    <col min="5121" max="5121" width="20" style="176" customWidth="1"/>
    <col min="5122" max="5122" width="16.7109375" style="176" customWidth="1"/>
    <col min="5123" max="5123" width="11.5703125" style="176"/>
    <col min="5124" max="5124" width="18" style="176" customWidth="1"/>
    <col min="5125" max="5125" width="11.5703125" style="176"/>
    <col min="5126" max="5126" width="25.7109375" style="176" customWidth="1"/>
    <col min="5127" max="5374" width="11.5703125" style="176"/>
    <col min="5375" max="5375" width="22.85546875" style="176" customWidth="1"/>
    <col min="5376" max="5376" width="26.140625" style="176" customWidth="1"/>
    <col min="5377" max="5377" width="20" style="176" customWidth="1"/>
    <col min="5378" max="5378" width="16.7109375" style="176" customWidth="1"/>
    <col min="5379" max="5379" width="11.5703125" style="176"/>
    <col min="5380" max="5380" width="18" style="176" customWidth="1"/>
    <col min="5381" max="5381" width="11.5703125" style="176"/>
    <col min="5382" max="5382" width="25.7109375" style="176" customWidth="1"/>
    <col min="5383" max="5630" width="11.5703125" style="176"/>
    <col min="5631" max="5631" width="22.85546875" style="176" customWidth="1"/>
    <col min="5632" max="5632" width="26.140625" style="176" customWidth="1"/>
    <col min="5633" max="5633" width="20" style="176" customWidth="1"/>
    <col min="5634" max="5634" width="16.7109375" style="176" customWidth="1"/>
    <col min="5635" max="5635" width="11.5703125" style="176"/>
    <col min="5636" max="5636" width="18" style="176" customWidth="1"/>
    <col min="5637" max="5637" width="11.5703125" style="176"/>
    <col min="5638" max="5638" width="25.7109375" style="176" customWidth="1"/>
    <col min="5639" max="5886" width="11.5703125" style="176"/>
    <col min="5887" max="5887" width="22.85546875" style="176" customWidth="1"/>
    <col min="5888" max="5888" width="26.140625" style="176" customWidth="1"/>
    <col min="5889" max="5889" width="20" style="176" customWidth="1"/>
    <col min="5890" max="5890" width="16.7109375" style="176" customWidth="1"/>
    <col min="5891" max="5891" width="11.5703125" style="176"/>
    <col min="5892" max="5892" width="18" style="176" customWidth="1"/>
    <col min="5893" max="5893" width="11.5703125" style="176"/>
    <col min="5894" max="5894" width="25.7109375" style="176" customWidth="1"/>
    <col min="5895" max="6142" width="11.5703125" style="176"/>
    <col min="6143" max="6143" width="22.85546875" style="176" customWidth="1"/>
    <col min="6144" max="6144" width="26.140625" style="176" customWidth="1"/>
    <col min="6145" max="6145" width="20" style="176" customWidth="1"/>
    <col min="6146" max="6146" width="16.7109375" style="176" customWidth="1"/>
    <col min="6147" max="6147" width="11.5703125" style="176"/>
    <col min="6148" max="6148" width="18" style="176" customWidth="1"/>
    <col min="6149" max="6149" width="11.5703125" style="176"/>
    <col min="6150" max="6150" width="25.7109375" style="176" customWidth="1"/>
    <col min="6151" max="6398" width="11.5703125" style="176"/>
    <col min="6399" max="6399" width="22.85546875" style="176" customWidth="1"/>
    <col min="6400" max="6400" width="26.140625" style="176" customWidth="1"/>
    <col min="6401" max="6401" width="20" style="176" customWidth="1"/>
    <col min="6402" max="6402" width="16.7109375" style="176" customWidth="1"/>
    <col min="6403" max="6403" width="11.5703125" style="176"/>
    <col min="6404" max="6404" width="18" style="176" customWidth="1"/>
    <col min="6405" max="6405" width="11.5703125" style="176"/>
    <col min="6406" max="6406" width="25.7109375" style="176" customWidth="1"/>
    <col min="6407" max="6654" width="11.5703125" style="176"/>
    <col min="6655" max="6655" width="22.85546875" style="176" customWidth="1"/>
    <col min="6656" max="6656" width="26.140625" style="176" customWidth="1"/>
    <col min="6657" max="6657" width="20" style="176" customWidth="1"/>
    <col min="6658" max="6658" width="16.7109375" style="176" customWidth="1"/>
    <col min="6659" max="6659" width="11.5703125" style="176"/>
    <col min="6660" max="6660" width="18" style="176" customWidth="1"/>
    <col min="6661" max="6661" width="11.5703125" style="176"/>
    <col min="6662" max="6662" width="25.7109375" style="176" customWidth="1"/>
    <col min="6663" max="6910" width="11.5703125" style="176"/>
    <col min="6911" max="6911" width="22.85546875" style="176" customWidth="1"/>
    <col min="6912" max="6912" width="26.140625" style="176" customWidth="1"/>
    <col min="6913" max="6913" width="20" style="176" customWidth="1"/>
    <col min="6914" max="6914" width="16.7109375" style="176" customWidth="1"/>
    <col min="6915" max="6915" width="11.5703125" style="176"/>
    <col min="6916" max="6916" width="18" style="176" customWidth="1"/>
    <col min="6917" max="6917" width="11.5703125" style="176"/>
    <col min="6918" max="6918" width="25.7109375" style="176" customWidth="1"/>
    <col min="6919" max="7166" width="11.5703125" style="176"/>
    <col min="7167" max="7167" width="22.85546875" style="176" customWidth="1"/>
    <col min="7168" max="7168" width="26.140625" style="176" customWidth="1"/>
    <col min="7169" max="7169" width="20" style="176" customWidth="1"/>
    <col min="7170" max="7170" width="16.7109375" style="176" customWidth="1"/>
    <col min="7171" max="7171" width="11.5703125" style="176"/>
    <col min="7172" max="7172" width="18" style="176" customWidth="1"/>
    <col min="7173" max="7173" width="11.5703125" style="176"/>
    <col min="7174" max="7174" width="25.7109375" style="176" customWidth="1"/>
    <col min="7175" max="7422" width="11.5703125" style="176"/>
    <col min="7423" max="7423" width="22.85546875" style="176" customWidth="1"/>
    <col min="7424" max="7424" width="26.140625" style="176" customWidth="1"/>
    <col min="7425" max="7425" width="20" style="176" customWidth="1"/>
    <col min="7426" max="7426" width="16.7109375" style="176" customWidth="1"/>
    <col min="7427" max="7427" width="11.5703125" style="176"/>
    <col min="7428" max="7428" width="18" style="176" customWidth="1"/>
    <col min="7429" max="7429" width="11.5703125" style="176"/>
    <col min="7430" max="7430" width="25.7109375" style="176" customWidth="1"/>
    <col min="7431" max="7678" width="11.5703125" style="176"/>
    <col min="7679" max="7679" width="22.85546875" style="176" customWidth="1"/>
    <col min="7680" max="7680" width="26.140625" style="176" customWidth="1"/>
    <col min="7681" max="7681" width="20" style="176" customWidth="1"/>
    <col min="7682" max="7682" width="16.7109375" style="176" customWidth="1"/>
    <col min="7683" max="7683" width="11.5703125" style="176"/>
    <col min="7684" max="7684" width="18" style="176" customWidth="1"/>
    <col min="7685" max="7685" width="11.5703125" style="176"/>
    <col min="7686" max="7686" width="25.7109375" style="176" customWidth="1"/>
    <col min="7687" max="7934" width="11.5703125" style="176"/>
    <col min="7935" max="7935" width="22.85546875" style="176" customWidth="1"/>
    <col min="7936" max="7936" width="26.140625" style="176" customWidth="1"/>
    <col min="7937" max="7937" width="20" style="176" customWidth="1"/>
    <col min="7938" max="7938" width="16.7109375" style="176" customWidth="1"/>
    <col min="7939" max="7939" width="11.5703125" style="176"/>
    <col min="7940" max="7940" width="18" style="176" customWidth="1"/>
    <col min="7941" max="7941" width="11.5703125" style="176"/>
    <col min="7942" max="7942" width="25.7109375" style="176" customWidth="1"/>
    <col min="7943" max="8190" width="11.5703125" style="176"/>
    <col min="8191" max="8191" width="22.85546875" style="176" customWidth="1"/>
    <col min="8192" max="8192" width="26.140625" style="176" customWidth="1"/>
    <col min="8193" max="8193" width="20" style="176" customWidth="1"/>
    <col min="8194" max="8194" width="16.7109375" style="176" customWidth="1"/>
    <col min="8195" max="8195" width="11.5703125" style="176"/>
    <col min="8196" max="8196" width="18" style="176" customWidth="1"/>
    <col min="8197" max="8197" width="11.5703125" style="176"/>
    <col min="8198" max="8198" width="25.7109375" style="176" customWidth="1"/>
    <col min="8199" max="8446" width="11.5703125" style="176"/>
    <col min="8447" max="8447" width="22.85546875" style="176" customWidth="1"/>
    <col min="8448" max="8448" width="26.140625" style="176" customWidth="1"/>
    <col min="8449" max="8449" width="20" style="176" customWidth="1"/>
    <col min="8450" max="8450" width="16.7109375" style="176" customWidth="1"/>
    <col min="8451" max="8451" width="11.5703125" style="176"/>
    <col min="8452" max="8452" width="18" style="176" customWidth="1"/>
    <col min="8453" max="8453" width="11.5703125" style="176"/>
    <col min="8454" max="8454" width="25.7109375" style="176" customWidth="1"/>
    <col min="8455" max="8702" width="11.5703125" style="176"/>
    <col min="8703" max="8703" width="22.85546875" style="176" customWidth="1"/>
    <col min="8704" max="8704" width="26.140625" style="176" customWidth="1"/>
    <col min="8705" max="8705" width="20" style="176" customWidth="1"/>
    <col min="8706" max="8706" width="16.7109375" style="176" customWidth="1"/>
    <col min="8707" max="8707" width="11.5703125" style="176"/>
    <col min="8708" max="8708" width="18" style="176" customWidth="1"/>
    <col min="8709" max="8709" width="11.5703125" style="176"/>
    <col min="8710" max="8710" width="25.7109375" style="176" customWidth="1"/>
    <col min="8711" max="8958" width="11.5703125" style="176"/>
    <col min="8959" max="8959" width="22.85546875" style="176" customWidth="1"/>
    <col min="8960" max="8960" width="26.140625" style="176" customWidth="1"/>
    <col min="8961" max="8961" width="20" style="176" customWidth="1"/>
    <col min="8962" max="8962" width="16.7109375" style="176" customWidth="1"/>
    <col min="8963" max="8963" width="11.5703125" style="176"/>
    <col min="8964" max="8964" width="18" style="176" customWidth="1"/>
    <col min="8965" max="8965" width="11.5703125" style="176"/>
    <col min="8966" max="8966" width="25.7109375" style="176" customWidth="1"/>
    <col min="8967" max="9214" width="11.5703125" style="176"/>
    <col min="9215" max="9215" width="22.85546875" style="176" customWidth="1"/>
    <col min="9216" max="9216" width="26.140625" style="176" customWidth="1"/>
    <col min="9217" max="9217" width="20" style="176" customWidth="1"/>
    <col min="9218" max="9218" width="16.7109375" style="176" customWidth="1"/>
    <col min="9219" max="9219" width="11.5703125" style="176"/>
    <col min="9220" max="9220" width="18" style="176" customWidth="1"/>
    <col min="9221" max="9221" width="11.5703125" style="176"/>
    <col min="9222" max="9222" width="25.7109375" style="176" customWidth="1"/>
    <col min="9223" max="9470" width="11.5703125" style="176"/>
    <col min="9471" max="9471" width="22.85546875" style="176" customWidth="1"/>
    <col min="9472" max="9472" width="26.140625" style="176" customWidth="1"/>
    <col min="9473" max="9473" width="20" style="176" customWidth="1"/>
    <col min="9474" max="9474" width="16.7109375" style="176" customWidth="1"/>
    <col min="9475" max="9475" width="11.5703125" style="176"/>
    <col min="9476" max="9476" width="18" style="176" customWidth="1"/>
    <col min="9477" max="9477" width="11.5703125" style="176"/>
    <col min="9478" max="9478" width="25.7109375" style="176" customWidth="1"/>
    <col min="9479" max="9726" width="11.5703125" style="176"/>
    <col min="9727" max="9727" width="22.85546875" style="176" customWidth="1"/>
    <col min="9728" max="9728" width="26.140625" style="176" customWidth="1"/>
    <col min="9729" max="9729" width="20" style="176" customWidth="1"/>
    <col min="9730" max="9730" width="16.7109375" style="176" customWidth="1"/>
    <col min="9731" max="9731" width="11.5703125" style="176"/>
    <col min="9732" max="9732" width="18" style="176" customWidth="1"/>
    <col min="9733" max="9733" width="11.5703125" style="176"/>
    <col min="9734" max="9734" width="25.7109375" style="176" customWidth="1"/>
    <col min="9735" max="9982" width="11.5703125" style="176"/>
    <col min="9983" max="9983" width="22.85546875" style="176" customWidth="1"/>
    <col min="9984" max="9984" width="26.140625" style="176" customWidth="1"/>
    <col min="9985" max="9985" width="20" style="176" customWidth="1"/>
    <col min="9986" max="9986" width="16.7109375" style="176" customWidth="1"/>
    <col min="9987" max="9987" width="11.5703125" style="176"/>
    <col min="9988" max="9988" width="18" style="176" customWidth="1"/>
    <col min="9989" max="9989" width="11.5703125" style="176"/>
    <col min="9990" max="9990" width="25.7109375" style="176" customWidth="1"/>
    <col min="9991" max="10238" width="11.5703125" style="176"/>
    <col min="10239" max="10239" width="22.85546875" style="176" customWidth="1"/>
    <col min="10240" max="10240" width="26.140625" style="176" customWidth="1"/>
    <col min="10241" max="10241" width="20" style="176" customWidth="1"/>
    <col min="10242" max="10242" width="16.7109375" style="176" customWidth="1"/>
    <col min="10243" max="10243" width="11.5703125" style="176"/>
    <col min="10244" max="10244" width="18" style="176" customWidth="1"/>
    <col min="10245" max="10245" width="11.5703125" style="176"/>
    <col min="10246" max="10246" width="25.7109375" style="176" customWidth="1"/>
    <col min="10247" max="10494" width="11.5703125" style="176"/>
    <col min="10495" max="10495" width="22.85546875" style="176" customWidth="1"/>
    <col min="10496" max="10496" width="26.140625" style="176" customWidth="1"/>
    <col min="10497" max="10497" width="20" style="176" customWidth="1"/>
    <col min="10498" max="10498" width="16.7109375" style="176" customWidth="1"/>
    <col min="10499" max="10499" width="11.5703125" style="176"/>
    <col min="10500" max="10500" width="18" style="176" customWidth="1"/>
    <col min="10501" max="10501" width="11.5703125" style="176"/>
    <col min="10502" max="10502" width="25.7109375" style="176" customWidth="1"/>
    <col min="10503" max="10750" width="11.5703125" style="176"/>
    <col min="10751" max="10751" width="22.85546875" style="176" customWidth="1"/>
    <col min="10752" max="10752" width="26.140625" style="176" customWidth="1"/>
    <col min="10753" max="10753" width="20" style="176" customWidth="1"/>
    <col min="10754" max="10754" width="16.7109375" style="176" customWidth="1"/>
    <col min="10755" max="10755" width="11.5703125" style="176"/>
    <col min="10756" max="10756" width="18" style="176" customWidth="1"/>
    <col min="10757" max="10757" width="11.5703125" style="176"/>
    <col min="10758" max="10758" width="25.7109375" style="176" customWidth="1"/>
    <col min="10759" max="11006" width="11.5703125" style="176"/>
    <col min="11007" max="11007" width="22.85546875" style="176" customWidth="1"/>
    <col min="11008" max="11008" width="26.140625" style="176" customWidth="1"/>
    <col min="11009" max="11009" width="20" style="176" customWidth="1"/>
    <col min="11010" max="11010" width="16.7109375" style="176" customWidth="1"/>
    <col min="11011" max="11011" width="11.5703125" style="176"/>
    <col min="11012" max="11012" width="18" style="176" customWidth="1"/>
    <col min="11013" max="11013" width="11.5703125" style="176"/>
    <col min="11014" max="11014" width="25.7109375" style="176" customWidth="1"/>
    <col min="11015" max="11262" width="11.5703125" style="176"/>
    <col min="11263" max="11263" width="22.85546875" style="176" customWidth="1"/>
    <col min="11264" max="11264" width="26.140625" style="176" customWidth="1"/>
    <col min="11265" max="11265" width="20" style="176" customWidth="1"/>
    <col min="11266" max="11266" width="16.7109375" style="176" customWidth="1"/>
    <col min="11267" max="11267" width="11.5703125" style="176"/>
    <col min="11268" max="11268" width="18" style="176" customWidth="1"/>
    <col min="11269" max="11269" width="11.5703125" style="176"/>
    <col min="11270" max="11270" width="25.7109375" style="176" customWidth="1"/>
    <col min="11271" max="11518" width="11.5703125" style="176"/>
    <col min="11519" max="11519" width="22.85546875" style="176" customWidth="1"/>
    <col min="11520" max="11520" width="26.140625" style="176" customWidth="1"/>
    <col min="11521" max="11521" width="20" style="176" customWidth="1"/>
    <col min="11522" max="11522" width="16.7109375" style="176" customWidth="1"/>
    <col min="11523" max="11523" width="11.5703125" style="176"/>
    <col min="11524" max="11524" width="18" style="176" customWidth="1"/>
    <col min="11525" max="11525" width="11.5703125" style="176"/>
    <col min="11526" max="11526" width="25.7109375" style="176" customWidth="1"/>
    <col min="11527" max="11774" width="11.5703125" style="176"/>
    <col min="11775" max="11775" width="22.85546875" style="176" customWidth="1"/>
    <col min="11776" max="11776" width="26.140625" style="176" customWidth="1"/>
    <col min="11777" max="11777" width="20" style="176" customWidth="1"/>
    <col min="11778" max="11778" width="16.7109375" style="176" customWidth="1"/>
    <col min="11779" max="11779" width="11.5703125" style="176"/>
    <col min="11780" max="11780" width="18" style="176" customWidth="1"/>
    <col min="11781" max="11781" width="11.5703125" style="176"/>
    <col min="11782" max="11782" width="25.7109375" style="176" customWidth="1"/>
    <col min="11783" max="12030" width="11.5703125" style="176"/>
    <col min="12031" max="12031" width="22.85546875" style="176" customWidth="1"/>
    <col min="12032" max="12032" width="26.140625" style="176" customWidth="1"/>
    <col min="12033" max="12033" width="20" style="176" customWidth="1"/>
    <col min="12034" max="12034" width="16.7109375" style="176" customWidth="1"/>
    <col min="12035" max="12035" width="11.5703125" style="176"/>
    <col min="12036" max="12036" width="18" style="176" customWidth="1"/>
    <col min="12037" max="12037" width="11.5703125" style="176"/>
    <col min="12038" max="12038" width="25.7109375" style="176" customWidth="1"/>
    <col min="12039" max="12286" width="11.5703125" style="176"/>
    <col min="12287" max="12287" width="22.85546875" style="176" customWidth="1"/>
    <col min="12288" max="12288" width="26.140625" style="176" customWidth="1"/>
    <col min="12289" max="12289" width="20" style="176" customWidth="1"/>
    <col min="12290" max="12290" width="16.7109375" style="176" customWidth="1"/>
    <col min="12291" max="12291" width="11.5703125" style="176"/>
    <col min="12292" max="12292" width="18" style="176" customWidth="1"/>
    <col min="12293" max="12293" width="11.5703125" style="176"/>
    <col min="12294" max="12294" width="25.7109375" style="176" customWidth="1"/>
    <col min="12295" max="12542" width="11.5703125" style="176"/>
    <col min="12543" max="12543" width="22.85546875" style="176" customWidth="1"/>
    <col min="12544" max="12544" width="26.140625" style="176" customWidth="1"/>
    <col min="12545" max="12545" width="20" style="176" customWidth="1"/>
    <col min="12546" max="12546" width="16.7109375" style="176" customWidth="1"/>
    <col min="12547" max="12547" width="11.5703125" style="176"/>
    <col min="12548" max="12548" width="18" style="176" customWidth="1"/>
    <col min="12549" max="12549" width="11.5703125" style="176"/>
    <col min="12550" max="12550" width="25.7109375" style="176" customWidth="1"/>
    <col min="12551" max="12798" width="11.5703125" style="176"/>
    <col min="12799" max="12799" width="22.85546875" style="176" customWidth="1"/>
    <col min="12800" max="12800" width="26.140625" style="176" customWidth="1"/>
    <col min="12801" max="12801" width="20" style="176" customWidth="1"/>
    <col min="12802" max="12802" width="16.7109375" style="176" customWidth="1"/>
    <col min="12803" max="12803" width="11.5703125" style="176"/>
    <col min="12804" max="12804" width="18" style="176" customWidth="1"/>
    <col min="12805" max="12805" width="11.5703125" style="176"/>
    <col min="12806" max="12806" width="25.7109375" style="176" customWidth="1"/>
    <col min="12807" max="13054" width="11.5703125" style="176"/>
    <col min="13055" max="13055" width="22.85546875" style="176" customWidth="1"/>
    <col min="13056" max="13056" width="26.140625" style="176" customWidth="1"/>
    <col min="13057" max="13057" width="20" style="176" customWidth="1"/>
    <col min="13058" max="13058" width="16.7109375" style="176" customWidth="1"/>
    <col min="13059" max="13059" width="11.5703125" style="176"/>
    <col min="13060" max="13060" width="18" style="176" customWidth="1"/>
    <col min="13061" max="13061" width="11.5703125" style="176"/>
    <col min="13062" max="13062" width="25.7109375" style="176" customWidth="1"/>
    <col min="13063" max="13310" width="11.5703125" style="176"/>
    <col min="13311" max="13311" width="22.85546875" style="176" customWidth="1"/>
    <col min="13312" max="13312" width="26.140625" style="176" customWidth="1"/>
    <col min="13313" max="13313" width="20" style="176" customWidth="1"/>
    <col min="13314" max="13314" width="16.7109375" style="176" customWidth="1"/>
    <col min="13315" max="13315" width="11.5703125" style="176"/>
    <col min="13316" max="13316" width="18" style="176" customWidth="1"/>
    <col min="13317" max="13317" width="11.5703125" style="176"/>
    <col min="13318" max="13318" width="25.7109375" style="176" customWidth="1"/>
    <col min="13319" max="13566" width="11.5703125" style="176"/>
    <col min="13567" max="13567" width="22.85546875" style="176" customWidth="1"/>
    <col min="13568" max="13568" width="26.140625" style="176" customWidth="1"/>
    <col min="13569" max="13569" width="20" style="176" customWidth="1"/>
    <col min="13570" max="13570" width="16.7109375" style="176" customWidth="1"/>
    <col min="13571" max="13571" width="11.5703125" style="176"/>
    <col min="13572" max="13572" width="18" style="176" customWidth="1"/>
    <col min="13573" max="13573" width="11.5703125" style="176"/>
    <col min="13574" max="13574" width="25.7109375" style="176" customWidth="1"/>
    <col min="13575" max="13822" width="11.5703125" style="176"/>
    <col min="13823" max="13823" width="22.85546875" style="176" customWidth="1"/>
    <col min="13824" max="13824" width="26.140625" style="176" customWidth="1"/>
    <col min="13825" max="13825" width="20" style="176" customWidth="1"/>
    <col min="13826" max="13826" width="16.7109375" style="176" customWidth="1"/>
    <col min="13827" max="13827" width="11.5703125" style="176"/>
    <col min="13828" max="13828" width="18" style="176" customWidth="1"/>
    <col min="13829" max="13829" width="11.5703125" style="176"/>
    <col min="13830" max="13830" width="25.7109375" style="176" customWidth="1"/>
    <col min="13831" max="14078" width="11.5703125" style="176"/>
    <col min="14079" max="14079" width="22.85546875" style="176" customWidth="1"/>
    <col min="14080" max="14080" width="26.140625" style="176" customWidth="1"/>
    <col min="14081" max="14081" width="20" style="176" customWidth="1"/>
    <col min="14082" max="14082" width="16.7109375" style="176" customWidth="1"/>
    <col min="14083" max="14083" width="11.5703125" style="176"/>
    <col min="14084" max="14084" width="18" style="176" customWidth="1"/>
    <col min="14085" max="14085" width="11.5703125" style="176"/>
    <col min="14086" max="14086" width="25.7109375" style="176" customWidth="1"/>
    <col min="14087" max="14334" width="11.5703125" style="176"/>
    <col min="14335" max="14335" width="22.85546875" style="176" customWidth="1"/>
    <col min="14336" max="14336" width="26.140625" style="176" customWidth="1"/>
    <col min="14337" max="14337" width="20" style="176" customWidth="1"/>
    <col min="14338" max="14338" width="16.7109375" style="176" customWidth="1"/>
    <col min="14339" max="14339" width="11.5703125" style="176"/>
    <col min="14340" max="14340" width="18" style="176" customWidth="1"/>
    <col min="14341" max="14341" width="11.5703125" style="176"/>
    <col min="14342" max="14342" width="25.7109375" style="176" customWidth="1"/>
    <col min="14343" max="14590" width="11.5703125" style="176"/>
    <col min="14591" max="14591" width="22.85546875" style="176" customWidth="1"/>
    <col min="14592" max="14592" width="26.140625" style="176" customWidth="1"/>
    <col min="14593" max="14593" width="20" style="176" customWidth="1"/>
    <col min="14594" max="14594" width="16.7109375" style="176" customWidth="1"/>
    <col min="14595" max="14595" width="11.5703125" style="176"/>
    <col min="14596" max="14596" width="18" style="176" customWidth="1"/>
    <col min="14597" max="14597" width="11.5703125" style="176"/>
    <col min="14598" max="14598" width="25.7109375" style="176" customWidth="1"/>
    <col min="14599" max="14846" width="11.5703125" style="176"/>
    <col min="14847" max="14847" width="22.85546875" style="176" customWidth="1"/>
    <col min="14848" max="14848" width="26.140625" style="176" customWidth="1"/>
    <col min="14849" max="14849" width="20" style="176" customWidth="1"/>
    <col min="14850" max="14850" width="16.7109375" style="176" customWidth="1"/>
    <col min="14851" max="14851" width="11.5703125" style="176"/>
    <col min="14852" max="14852" width="18" style="176" customWidth="1"/>
    <col min="14853" max="14853" width="11.5703125" style="176"/>
    <col min="14854" max="14854" width="25.7109375" style="176" customWidth="1"/>
    <col min="14855" max="15102" width="11.5703125" style="176"/>
    <col min="15103" max="15103" width="22.85546875" style="176" customWidth="1"/>
    <col min="15104" max="15104" width="26.140625" style="176" customWidth="1"/>
    <col min="15105" max="15105" width="20" style="176" customWidth="1"/>
    <col min="15106" max="15106" width="16.7109375" style="176" customWidth="1"/>
    <col min="15107" max="15107" width="11.5703125" style="176"/>
    <col min="15108" max="15108" width="18" style="176" customWidth="1"/>
    <col min="15109" max="15109" width="11.5703125" style="176"/>
    <col min="15110" max="15110" width="25.7109375" style="176" customWidth="1"/>
    <col min="15111" max="15358" width="11.5703125" style="176"/>
    <col min="15359" max="15359" width="22.85546875" style="176" customWidth="1"/>
    <col min="15360" max="15360" width="26.140625" style="176" customWidth="1"/>
    <col min="15361" max="15361" width="20" style="176" customWidth="1"/>
    <col min="15362" max="15362" width="16.7109375" style="176" customWidth="1"/>
    <col min="15363" max="15363" width="11.5703125" style="176"/>
    <col min="15364" max="15364" width="18" style="176" customWidth="1"/>
    <col min="15365" max="15365" width="11.5703125" style="176"/>
    <col min="15366" max="15366" width="25.7109375" style="176" customWidth="1"/>
    <col min="15367" max="15614" width="11.5703125" style="176"/>
    <col min="15615" max="15615" width="22.85546875" style="176" customWidth="1"/>
    <col min="15616" max="15616" width="26.140625" style="176" customWidth="1"/>
    <col min="15617" max="15617" width="20" style="176" customWidth="1"/>
    <col min="15618" max="15618" width="16.7109375" style="176" customWidth="1"/>
    <col min="15619" max="15619" width="11.5703125" style="176"/>
    <col min="15620" max="15620" width="18" style="176" customWidth="1"/>
    <col min="15621" max="15621" width="11.5703125" style="176"/>
    <col min="15622" max="15622" width="25.7109375" style="176" customWidth="1"/>
    <col min="15623" max="15870" width="11.5703125" style="176"/>
    <col min="15871" max="15871" width="22.85546875" style="176" customWidth="1"/>
    <col min="15872" max="15872" width="26.140625" style="176" customWidth="1"/>
    <col min="15873" max="15873" width="20" style="176" customWidth="1"/>
    <col min="15874" max="15874" width="16.7109375" style="176" customWidth="1"/>
    <col min="15875" max="15875" width="11.5703125" style="176"/>
    <col min="15876" max="15876" width="18" style="176" customWidth="1"/>
    <col min="15877" max="15877" width="11.5703125" style="176"/>
    <col min="15878" max="15878" width="25.7109375" style="176" customWidth="1"/>
    <col min="15879" max="16126" width="11.5703125" style="176"/>
    <col min="16127" max="16127" width="22.85546875" style="176" customWidth="1"/>
    <col min="16128" max="16128" width="26.140625" style="176" customWidth="1"/>
    <col min="16129" max="16129" width="20" style="176" customWidth="1"/>
    <col min="16130" max="16130" width="16.7109375" style="176" customWidth="1"/>
    <col min="16131" max="16131" width="11.5703125" style="176"/>
    <col min="16132" max="16132" width="18" style="176" customWidth="1"/>
    <col min="16133" max="16133" width="11.5703125" style="176"/>
    <col min="16134" max="16134" width="25.7109375" style="176" customWidth="1"/>
    <col min="16135" max="16384" width="11.5703125" style="176"/>
  </cols>
  <sheetData>
    <row r="1" spans="1:6" ht="29.25" customHeight="1">
      <c r="A1" s="327" t="s">
        <v>12</v>
      </c>
      <c r="B1" s="327"/>
      <c r="C1" s="327"/>
      <c r="D1" s="327"/>
      <c r="E1" s="327"/>
      <c r="F1" s="327"/>
    </row>
    <row r="2" spans="1:6" ht="105" customHeight="1">
      <c r="A2" s="328" t="s">
        <v>13</v>
      </c>
      <c r="B2" s="328"/>
      <c r="C2" s="328"/>
      <c r="D2" s="328"/>
      <c r="E2" s="328"/>
      <c r="F2" s="328"/>
    </row>
    <row r="3" spans="1:6" ht="21.75" customHeight="1">
      <c r="A3" s="329" t="s">
        <v>14</v>
      </c>
      <c r="B3" s="329"/>
      <c r="C3" s="329"/>
      <c r="D3" s="329"/>
      <c r="E3" s="329"/>
      <c r="F3" s="329"/>
    </row>
    <row r="4" spans="1:6" ht="14.25">
      <c r="A4" s="330"/>
      <c r="B4" s="330"/>
      <c r="C4" s="330"/>
      <c r="D4" s="330"/>
      <c r="E4" s="330"/>
      <c r="F4" s="330"/>
    </row>
    <row r="5" spans="1:6" ht="14.25">
      <c r="A5" s="331" t="s">
        <v>15</v>
      </c>
      <c r="B5" s="331"/>
      <c r="C5" s="331"/>
      <c r="D5" s="331"/>
      <c r="E5" s="331"/>
      <c r="F5" s="331"/>
    </row>
    <row r="6" spans="1:6" ht="15">
      <c r="A6" s="326"/>
      <c r="B6" s="326"/>
      <c r="C6" s="326"/>
      <c r="D6" s="326"/>
      <c r="E6" s="326"/>
      <c r="F6" s="326"/>
    </row>
    <row r="7" spans="1:6" s="179" customFormat="1" ht="15">
      <c r="A7" s="182" t="s">
        <v>16</v>
      </c>
      <c r="B7" s="332"/>
      <c r="C7" s="332"/>
      <c r="D7" s="332"/>
      <c r="E7" s="332"/>
      <c r="F7" s="332"/>
    </row>
    <row r="8" spans="1:6" s="179" customFormat="1" ht="15">
      <c r="A8" s="182" t="s">
        <v>17</v>
      </c>
      <c r="B8" s="184"/>
      <c r="C8" s="182" t="s">
        <v>18</v>
      </c>
      <c r="D8" s="185"/>
      <c r="E8" s="182" t="s">
        <v>18</v>
      </c>
      <c r="F8" s="183"/>
    </row>
    <row r="9" spans="1:6" s="179" customFormat="1" ht="15">
      <c r="A9" s="182" t="s">
        <v>19</v>
      </c>
      <c r="B9" s="333"/>
      <c r="C9" s="334"/>
      <c r="D9" s="334"/>
      <c r="E9" s="334"/>
      <c r="F9" s="335"/>
    </row>
    <row r="10" spans="1:6" s="179" customFormat="1" ht="15">
      <c r="A10" s="182" t="s">
        <v>20</v>
      </c>
      <c r="B10" s="332"/>
      <c r="C10" s="332"/>
      <c r="D10" s="332"/>
      <c r="E10" s="332"/>
      <c r="F10" s="332"/>
    </row>
    <row r="11" spans="1:6" s="179" customFormat="1" ht="15">
      <c r="A11" s="182" t="s">
        <v>21</v>
      </c>
      <c r="B11" s="332"/>
      <c r="C11" s="332"/>
      <c r="D11" s="332"/>
      <c r="E11" s="182" t="s">
        <v>22</v>
      </c>
      <c r="F11" s="183"/>
    </row>
    <row r="12" spans="1:6" s="179" customFormat="1" ht="15">
      <c r="A12" s="182" t="s">
        <v>23</v>
      </c>
      <c r="B12" s="336"/>
      <c r="C12" s="337"/>
      <c r="D12" s="337"/>
      <c r="E12" s="337"/>
      <c r="F12" s="338"/>
    </row>
    <row r="13" spans="1:6" ht="15">
      <c r="A13" s="186"/>
      <c r="B13" s="186"/>
      <c r="C13" s="186"/>
      <c r="D13" s="186"/>
      <c r="E13" s="186"/>
      <c r="F13" s="186"/>
    </row>
    <row r="14" spans="1:6" ht="14.25">
      <c r="A14" s="343" t="s">
        <v>24</v>
      </c>
      <c r="B14" s="343"/>
      <c r="C14" s="343"/>
      <c r="D14" s="343"/>
      <c r="E14" s="343"/>
      <c r="F14" s="343"/>
    </row>
    <row r="15" spans="1:6" ht="15">
      <c r="A15" s="186"/>
      <c r="B15" s="186"/>
      <c r="C15" s="186"/>
      <c r="D15" s="186"/>
      <c r="E15" s="186"/>
      <c r="F15" s="186"/>
    </row>
    <row r="16" spans="1:6" ht="15">
      <c r="A16" s="187" t="s">
        <v>25</v>
      </c>
      <c r="B16" s="332"/>
      <c r="C16" s="332"/>
      <c r="D16" s="332"/>
      <c r="E16" s="332"/>
      <c r="F16" s="332"/>
    </row>
    <row r="17" spans="1:8" ht="15">
      <c r="A17" s="187" t="s">
        <v>26</v>
      </c>
      <c r="B17" s="332"/>
      <c r="C17" s="332"/>
      <c r="D17" s="187" t="s">
        <v>27</v>
      </c>
      <c r="E17" s="332"/>
      <c r="F17" s="332"/>
    </row>
    <row r="18" spans="1:8" ht="12.75" customHeight="1">
      <c r="A18" s="339" t="s">
        <v>28</v>
      </c>
      <c r="B18" s="340"/>
      <c r="C18" s="332"/>
      <c r="D18" s="332"/>
      <c r="E18" s="332"/>
      <c r="F18" s="332"/>
    </row>
    <row r="19" spans="1:8" ht="15">
      <c r="A19" s="186"/>
      <c r="B19" s="186"/>
      <c r="C19" s="186"/>
      <c r="D19" s="186"/>
      <c r="E19" s="186"/>
      <c r="F19" s="186"/>
    </row>
    <row r="20" spans="1:8" ht="14.25">
      <c r="A20" s="341" t="s">
        <v>29</v>
      </c>
      <c r="B20" s="341"/>
      <c r="C20" s="341"/>
      <c r="D20" s="341"/>
      <c r="E20" s="341"/>
      <c r="F20" s="341"/>
    </row>
    <row r="21" spans="1:8" ht="15">
      <c r="A21" s="186"/>
      <c r="B21" s="186"/>
      <c r="C21" s="186"/>
      <c r="D21" s="186"/>
      <c r="E21" s="186"/>
      <c r="F21" s="186"/>
    </row>
    <row r="22" spans="1:8" s="179" customFormat="1" ht="38.25" customHeight="1">
      <c r="A22" s="188" t="s">
        <v>30</v>
      </c>
      <c r="B22" s="342" t="s">
        <v>31</v>
      </c>
      <c r="C22" s="342"/>
      <c r="D22" s="342"/>
      <c r="E22" s="342"/>
      <c r="F22" s="342"/>
      <c r="H22" s="180"/>
    </row>
    <row r="23" spans="1:8" ht="15">
      <c r="A23" s="186"/>
      <c r="B23" s="186"/>
      <c r="C23" s="186"/>
      <c r="D23" s="186"/>
      <c r="E23" s="186"/>
      <c r="F23" s="186"/>
    </row>
    <row r="24" spans="1:8" s="179" customFormat="1" ht="14.25">
      <c r="A24" s="352" t="s">
        <v>32</v>
      </c>
      <c r="B24" s="352"/>
      <c r="C24" s="189">
        <v>90</v>
      </c>
      <c r="D24" s="352" t="s">
        <v>33</v>
      </c>
      <c r="E24" s="352" t="s">
        <v>34</v>
      </c>
      <c r="F24" s="352"/>
    </row>
    <row r="25" spans="1:8" s="179" customFormat="1" ht="15">
      <c r="A25" s="190"/>
      <c r="B25" s="190"/>
      <c r="C25" s="191"/>
      <c r="D25" s="191"/>
      <c r="E25" s="192"/>
      <c r="F25" s="192"/>
    </row>
    <row r="26" spans="1:8" s="179" customFormat="1" ht="32.25" customHeight="1">
      <c r="A26" s="353" t="s">
        <v>35</v>
      </c>
      <c r="B26" s="353"/>
      <c r="C26" s="354" t="e">
        <f>#REF!</f>
        <v>#REF!</v>
      </c>
      <c r="D26" s="354"/>
      <c r="E26" s="354"/>
      <c r="F26" s="354"/>
    </row>
    <row r="27" spans="1:8" s="179" customFormat="1" ht="15">
      <c r="A27" s="355" t="s">
        <v>36</v>
      </c>
      <c r="B27" s="356"/>
      <c r="C27" s="356"/>
      <c r="D27" s="356"/>
      <c r="E27" s="356"/>
      <c r="F27" s="357"/>
    </row>
    <row r="28" spans="1:8" s="179" customFormat="1" ht="21" customHeight="1">
      <c r="A28" s="358"/>
      <c r="B28" s="359"/>
      <c r="C28" s="359"/>
      <c r="D28" s="359"/>
      <c r="E28" s="359"/>
      <c r="F28" s="359"/>
      <c r="G28" s="181"/>
    </row>
    <row r="29" spans="1:8" s="179" customFormat="1" ht="15">
      <c r="A29" s="190"/>
      <c r="B29" s="190"/>
      <c r="C29" s="191"/>
      <c r="D29" s="191"/>
      <c r="E29" s="192"/>
      <c r="F29" s="192"/>
    </row>
    <row r="30" spans="1:8" ht="15">
      <c r="A30" s="344"/>
      <c r="B30" s="344"/>
      <c r="C30" s="344"/>
      <c r="D30" s="345"/>
      <c r="E30" s="346"/>
      <c r="F30" s="347"/>
    </row>
    <row r="31" spans="1:8" ht="15">
      <c r="A31" s="348" t="s">
        <v>37</v>
      </c>
      <c r="B31" s="349"/>
      <c r="C31" s="350"/>
      <c r="D31" s="351" t="s">
        <v>38</v>
      </c>
      <c r="E31" s="351"/>
      <c r="F31" s="351"/>
    </row>
  </sheetData>
  <mergeCells count="29">
    <mergeCell ref="A30:C30"/>
    <mergeCell ref="D30:F30"/>
    <mergeCell ref="A31:C31"/>
    <mergeCell ref="D31:F31"/>
    <mergeCell ref="A24:B24"/>
    <mergeCell ref="D24:F24"/>
    <mergeCell ref="A26:B26"/>
    <mergeCell ref="C26:F26"/>
    <mergeCell ref="A27:F27"/>
    <mergeCell ref="A28:F28"/>
    <mergeCell ref="A18:B18"/>
    <mergeCell ref="C18:F18"/>
    <mergeCell ref="A20:F20"/>
    <mergeCell ref="B22:F22"/>
    <mergeCell ref="A14:F14"/>
    <mergeCell ref="B16:F16"/>
    <mergeCell ref="B17:C17"/>
    <mergeCell ref="E17:F17"/>
    <mergeCell ref="B7:F7"/>
    <mergeCell ref="B9:F9"/>
    <mergeCell ref="B10:F10"/>
    <mergeCell ref="B11:D11"/>
    <mergeCell ref="B12:F12"/>
    <mergeCell ref="A6:F6"/>
    <mergeCell ref="A1:F1"/>
    <mergeCell ref="A2:F2"/>
    <mergeCell ref="A3:F3"/>
    <mergeCell ref="A4:F4"/>
    <mergeCell ref="A5:F5"/>
  </mergeCells>
  <pageMargins left="0.511811024" right="0.511811024" top="0.78740157499999996" bottom="0.78740157499999996" header="0.31496062000000002" footer="0.31496062000000002"/>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35BA1-5E41-4C98-9637-57CF8F93B571}">
  <dimension ref="A1:IE56"/>
  <sheetViews>
    <sheetView showGridLines="0" zoomScaleNormal="100" zoomScaleSheetLayoutView="115" workbookViewId="0">
      <selection activeCell="D16" sqref="D16"/>
    </sheetView>
  </sheetViews>
  <sheetFormatPr defaultColWidth="9.140625" defaultRowHeight="15.75"/>
  <cols>
    <col min="1" max="1" width="11" style="198" customWidth="1"/>
    <col min="2" max="2" width="38.140625" style="198" customWidth="1"/>
    <col min="3" max="3" width="40.5703125" style="215" customWidth="1"/>
    <col min="4" max="4" width="14" style="215" customWidth="1"/>
    <col min="5" max="5" width="13.140625" style="198" customWidth="1"/>
    <col min="6" max="6" width="15" style="198" customWidth="1"/>
    <col min="7" max="7" width="14.85546875" style="198" customWidth="1"/>
    <col min="8" max="8" width="21.42578125" style="198" customWidth="1"/>
    <col min="9" max="9" width="19.5703125" style="198" customWidth="1"/>
    <col min="10" max="239" width="11.7109375" style="198" customWidth="1"/>
    <col min="240" max="1026" width="11.7109375" style="199" customWidth="1"/>
    <col min="1027" max="16384" width="9.140625" style="199"/>
  </cols>
  <sheetData>
    <row r="1" spans="1:14">
      <c r="A1" s="369" t="s">
        <v>238</v>
      </c>
      <c r="B1" s="369"/>
      <c r="C1" s="369"/>
      <c r="D1" s="369"/>
      <c r="E1" s="369"/>
      <c r="F1" s="369"/>
      <c r="G1" s="369"/>
      <c r="H1" s="369"/>
    </row>
    <row r="2" spans="1:14" ht="24.75" customHeight="1">
      <c r="A2" s="369"/>
      <c r="B2" s="369"/>
      <c r="C2" s="369"/>
      <c r="D2" s="369"/>
      <c r="E2" s="369"/>
      <c r="F2" s="369"/>
      <c r="G2" s="369"/>
      <c r="H2" s="369"/>
    </row>
    <row r="3" spans="1:14">
      <c r="A3" s="369" t="s">
        <v>247</v>
      </c>
      <c r="B3" s="369"/>
      <c r="C3" s="369"/>
      <c r="D3" s="369"/>
      <c r="E3" s="369"/>
      <c r="F3" s="369"/>
      <c r="G3" s="369"/>
      <c r="H3" s="369"/>
    </row>
    <row r="4" spans="1:14">
      <c r="A4" s="369"/>
      <c r="B4" s="369"/>
      <c r="C4" s="369"/>
      <c r="D4" s="369"/>
      <c r="E4" s="369"/>
      <c r="F4" s="369"/>
      <c r="G4" s="369"/>
      <c r="H4" s="369"/>
    </row>
    <row r="5" spans="1:14">
      <c r="A5" s="214"/>
      <c r="B5" s="214"/>
      <c r="C5" s="214"/>
      <c r="D5" s="214"/>
      <c r="E5" s="214"/>
      <c r="F5" s="214"/>
      <c r="G5" s="214"/>
      <c r="H5" s="214"/>
    </row>
    <row r="6" spans="1:14">
      <c r="A6" s="369" t="s">
        <v>239</v>
      </c>
      <c r="B6" s="369"/>
      <c r="C6" s="369"/>
      <c r="D6" s="369"/>
      <c r="E6" s="369"/>
      <c r="F6" s="369"/>
      <c r="G6" s="369"/>
      <c r="H6" s="369"/>
    </row>
    <row r="7" spans="1:14">
      <c r="A7" s="369"/>
      <c r="B7" s="369"/>
      <c r="C7" s="369"/>
      <c r="D7" s="369"/>
      <c r="E7" s="369"/>
      <c r="F7" s="369"/>
      <c r="G7" s="369"/>
      <c r="H7" s="369"/>
    </row>
    <row r="8" spans="1:14">
      <c r="A8" s="369"/>
      <c r="B8" s="369"/>
      <c r="C8" s="369"/>
      <c r="D8" s="369"/>
      <c r="E8" s="369"/>
      <c r="F8" s="369"/>
      <c r="G8" s="369"/>
      <c r="H8" s="369"/>
    </row>
    <row r="9" spans="1:14" ht="35.25" customHeight="1">
      <c r="A9" s="369" t="s">
        <v>248</v>
      </c>
      <c r="B9" s="369"/>
      <c r="C9" s="369"/>
      <c r="D9" s="369"/>
      <c r="E9" s="369"/>
      <c r="F9" s="369"/>
      <c r="G9" s="369"/>
      <c r="H9" s="369"/>
    </row>
    <row r="10" spans="1:14">
      <c r="A10" s="370"/>
      <c r="B10" s="370"/>
      <c r="C10" s="370"/>
      <c r="D10" s="370"/>
      <c r="E10" s="370"/>
      <c r="F10" s="370"/>
      <c r="G10" s="370"/>
      <c r="H10" s="370"/>
    </row>
    <row r="11" spans="1:14" ht="36" customHeight="1">
      <c r="A11" s="369" t="s">
        <v>249</v>
      </c>
      <c r="B11" s="369"/>
      <c r="C11" s="369"/>
      <c r="D11" s="369"/>
      <c r="E11" s="369"/>
      <c r="F11" s="369"/>
      <c r="G11" s="369"/>
      <c r="H11" s="369"/>
    </row>
    <row r="12" spans="1:14">
      <c r="A12" s="370"/>
      <c r="B12" s="370"/>
      <c r="C12" s="370"/>
      <c r="D12" s="370"/>
      <c r="E12" s="370"/>
      <c r="F12" s="370"/>
      <c r="G12" s="370"/>
      <c r="H12" s="370"/>
    </row>
    <row r="13" spans="1:14" ht="19.5" customHeight="1">
      <c r="A13" s="201" t="s">
        <v>39</v>
      </c>
      <c r="B13" s="201" t="s">
        <v>147</v>
      </c>
      <c r="C13" s="365" t="s">
        <v>253</v>
      </c>
      <c r="D13" s="366"/>
      <c r="E13" s="367"/>
      <c r="F13" s="374" t="s">
        <v>254</v>
      </c>
      <c r="G13" s="378" t="s">
        <v>255</v>
      </c>
      <c r="H13" s="376" t="s">
        <v>256</v>
      </c>
      <c r="I13" s="200"/>
      <c r="J13" s="200"/>
      <c r="K13" s="200"/>
      <c r="L13" s="202"/>
      <c r="M13" s="202"/>
      <c r="N13" s="202"/>
    </row>
    <row r="14" spans="1:14" ht="36.75" customHeight="1">
      <c r="A14" s="364">
        <v>1</v>
      </c>
      <c r="B14" s="363" t="s">
        <v>257</v>
      </c>
      <c r="C14" s="218" t="s">
        <v>250</v>
      </c>
      <c r="D14" s="291" t="s">
        <v>251</v>
      </c>
      <c r="E14" s="218" t="s">
        <v>252</v>
      </c>
      <c r="F14" s="375"/>
      <c r="G14" s="379"/>
      <c r="H14" s="377"/>
      <c r="I14" s="200"/>
      <c r="J14" s="200"/>
      <c r="K14" s="200"/>
      <c r="L14" s="202"/>
      <c r="M14" s="202"/>
      <c r="N14" s="202"/>
    </row>
    <row r="15" spans="1:14" ht="37.5" customHeight="1">
      <c r="A15" s="364"/>
      <c r="B15" s="363"/>
      <c r="C15" s="219" t="s">
        <v>260</v>
      </c>
      <c r="D15" s="293">
        <f>'Planilha CFP - NÍVEIS 2 e 3'!G10</f>
        <v>0</v>
      </c>
      <c r="E15" s="223">
        <v>2</v>
      </c>
      <c r="F15" s="221">
        <f>D15*E15</f>
        <v>0</v>
      </c>
      <c r="G15" s="221">
        <f>F15*12</f>
        <v>0</v>
      </c>
      <c r="H15" s="221">
        <f>F15*60</f>
        <v>0</v>
      </c>
      <c r="I15" s="200"/>
      <c r="J15" s="213"/>
      <c r="K15" s="200"/>
      <c r="L15" s="203"/>
      <c r="M15" s="204"/>
      <c r="N15" s="204"/>
    </row>
    <row r="16" spans="1:14" ht="38.25" customHeight="1">
      <c r="A16" s="364"/>
      <c r="B16" s="363"/>
      <c r="C16" s="209" t="s">
        <v>261</v>
      </c>
      <c r="D16" s="294">
        <f>'Planilha CFP - NÍVEIS 2 e 3'!G11</f>
        <v>9548.3926272141671</v>
      </c>
      <c r="E16" s="223">
        <v>1</v>
      </c>
      <c r="F16" s="221">
        <f>D16*E16</f>
        <v>9548.3926272141671</v>
      </c>
      <c r="G16" s="221">
        <f t="shared" ref="G16:G18" si="0">F16*12</f>
        <v>114580.71152657</v>
      </c>
      <c r="H16" s="221">
        <f t="shared" ref="H16:H18" si="1">F16*60</f>
        <v>572903.55763285002</v>
      </c>
      <c r="I16" s="200"/>
      <c r="J16" s="213"/>
      <c r="K16" s="200"/>
      <c r="L16" s="203"/>
      <c r="M16" s="204"/>
      <c r="N16" s="204"/>
    </row>
    <row r="17" spans="1:14" ht="30.75" customHeight="1">
      <c r="A17" s="364"/>
      <c r="B17" s="363"/>
      <c r="C17" s="371" t="s">
        <v>258</v>
      </c>
      <c r="D17" s="372"/>
      <c r="E17" s="373"/>
      <c r="F17" s="221">
        <v>10000</v>
      </c>
      <c r="G17" s="221">
        <f t="shared" si="0"/>
        <v>120000</v>
      </c>
      <c r="H17" s="221">
        <f t="shared" si="1"/>
        <v>600000</v>
      </c>
      <c r="I17" s="200"/>
      <c r="J17" s="213"/>
      <c r="K17" s="205"/>
      <c r="L17" s="206"/>
      <c r="M17" s="207"/>
      <c r="N17" s="207"/>
    </row>
    <row r="18" spans="1:14" ht="27.75" customHeight="1">
      <c r="A18" s="364"/>
      <c r="B18" s="363"/>
      <c r="C18" s="292" t="s">
        <v>259</v>
      </c>
      <c r="D18" s="295">
        <v>322.35000000000002</v>
      </c>
      <c r="E18" s="223">
        <v>12</v>
      </c>
      <c r="F18" s="221">
        <f t="shared" ref="F18" si="2">D18*E18</f>
        <v>3868.2000000000003</v>
      </c>
      <c r="G18" s="221">
        <f t="shared" si="0"/>
        <v>46418.400000000001</v>
      </c>
      <c r="H18" s="221">
        <f t="shared" si="1"/>
        <v>232092.00000000003</v>
      </c>
      <c r="I18" s="200"/>
      <c r="J18" s="213"/>
      <c r="K18" s="205"/>
      <c r="L18" s="206"/>
      <c r="M18" s="207"/>
      <c r="N18" s="207"/>
    </row>
    <row r="19" spans="1:14" ht="30.6" customHeight="1">
      <c r="A19" s="360" t="s">
        <v>262</v>
      </c>
      <c r="B19" s="361"/>
      <c r="C19" s="361"/>
      <c r="D19" s="361"/>
      <c r="E19" s="362"/>
      <c r="F19" s="220">
        <f>SUM(F15:F18)</f>
        <v>23416.59262721417</v>
      </c>
      <c r="G19" s="220">
        <f>SUM(G15:G18)</f>
        <v>280999.11152656999</v>
      </c>
      <c r="H19" s="222">
        <f>SUM(H15:H18)</f>
        <v>1404995.55763285</v>
      </c>
      <c r="I19" s="212"/>
      <c r="J19" s="213"/>
      <c r="K19" s="208"/>
    </row>
    <row r="20" spans="1:14">
      <c r="A20" s="368" t="s">
        <v>263</v>
      </c>
      <c r="B20" s="368"/>
      <c r="C20" s="368"/>
      <c r="D20" s="368"/>
      <c r="E20" s="368"/>
      <c r="F20" s="368"/>
      <c r="G20" s="368"/>
      <c r="H20" s="368"/>
      <c r="I20" s="199"/>
      <c r="J20" s="199"/>
      <c r="K20" s="199"/>
    </row>
    <row r="21" spans="1:14">
      <c r="A21" s="368"/>
      <c r="B21" s="368"/>
      <c r="C21" s="368"/>
      <c r="D21" s="368"/>
      <c r="E21" s="368"/>
      <c r="F21" s="368"/>
      <c r="G21" s="368"/>
      <c r="H21" s="368"/>
      <c r="I21" s="199"/>
      <c r="J21" s="199"/>
      <c r="K21" s="199"/>
    </row>
    <row r="22" spans="1:14" ht="30.75" customHeight="1">
      <c r="A22" s="369" t="s">
        <v>242</v>
      </c>
      <c r="B22" s="369"/>
      <c r="C22" s="369"/>
      <c r="D22" s="369"/>
      <c r="E22" s="369"/>
      <c r="F22" s="369"/>
      <c r="G22" s="369"/>
      <c r="H22" s="369"/>
      <c r="I22" s="199"/>
      <c r="J22" s="199"/>
      <c r="K22" s="199"/>
    </row>
    <row r="23" spans="1:14" ht="30.75" customHeight="1">
      <c r="A23" s="369" t="s">
        <v>264</v>
      </c>
      <c r="B23" s="369"/>
      <c r="C23" s="369"/>
      <c r="D23" s="369"/>
      <c r="E23" s="369"/>
      <c r="F23" s="369"/>
      <c r="G23" s="369"/>
      <c r="H23" s="369"/>
      <c r="I23" s="199"/>
      <c r="J23" s="199"/>
      <c r="K23" s="199"/>
    </row>
    <row r="24" spans="1:14" ht="26.25" customHeight="1">
      <c r="A24" s="369" t="s">
        <v>243</v>
      </c>
      <c r="B24" s="369"/>
      <c r="C24" s="369"/>
      <c r="D24" s="369"/>
      <c r="E24" s="369"/>
      <c r="F24" s="369"/>
      <c r="G24" s="369"/>
      <c r="H24" s="369"/>
      <c r="I24" s="199"/>
      <c r="J24" s="199"/>
      <c r="K24" s="199"/>
    </row>
    <row r="25" spans="1:14" ht="24" customHeight="1">
      <c r="A25" s="369" t="s">
        <v>265</v>
      </c>
      <c r="B25" s="369"/>
      <c r="C25" s="369"/>
      <c r="D25" s="369"/>
      <c r="E25" s="369"/>
      <c r="F25" s="369"/>
      <c r="G25" s="369"/>
      <c r="H25" s="369"/>
      <c r="I25" s="199"/>
      <c r="J25" s="199"/>
      <c r="K25" s="199"/>
    </row>
    <row r="26" spans="1:14" ht="24.75" customHeight="1">
      <c r="A26" s="369" t="s">
        <v>266</v>
      </c>
      <c r="B26" s="369"/>
      <c r="C26" s="369"/>
      <c r="D26" s="369"/>
      <c r="E26" s="369"/>
      <c r="F26" s="369"/>
      <c r="G26" s="369"/>
      <c r="H26" s="369"/>
      <c r="I26" s="199"/>
      <c r="J26" s="199"/>
      <c r="K26" s="199"/>
    </row>
    <row r="27" spans="1:14" ht="25.5" customHeight="1">
      <c r="A27" s="369" t="s">
        <v>244</v>
      </c>
      <c r="B27" s="369"/>
      <c r="C27" s="369"/>
      <c r="D27" s="369"/>
      <c r="E27" s="369"/>
      <c r="F27" s="369"/>
      <c r="G27" s="369"/>
      <c r="H27" s="369"/>
      <c r="I27" s="199"/>
      <c r="J27" s="199"/>
      <c r="K27" s="199"/>
    </row>
    <row r="28" spans="1:14" ht="22.5" customHeight="1">
      <c r="A28" s="369" t="s">
        <v>245</v>
      </c>
      <c r="B28" s="369"/>
      <c r="C28" s="369"/>
      <c r="D28" s="369"/>
      <c r="E28" s="369"/>
      <c r="F28" s="369"/>
      <c r="G28" s="369"/>
      <c r="H28" s="369"/>
      <c r="I28" s="199"/>
      <c r="J28" s="199"/>
      <c r="K28" s="199"/>
    </row>
    <row r="29" spans="1:14" ht="21.75" customHeight="1">
      <c r="A29" s="380" t="s">
        <v>246</v>
      </c>
      <c r="B29" s="380"/>
      <c r="C29" s="380"/>
      <c r="D29" s="380"/>
      <c r="E29" s="380"/>
      <c r="F29" s="380"/>
      <c r="G29" s="380"/>
      <c r="H29" s="380"/>
    </row>
    <row r="30" spans="1:14" ht="68.25" customHeight="1">
      <c r="A30" s="381" t="s">
        <v>267</v>
      </c>
      <c r="B30" s="380"/>
      <c r="C30" s="380"/>
      <c r="D30" s="380"/>
      <c r="E30" s="380"/>
      <c r="F30" s="380"/>
      <c r="G30" s="380"/>
      <c r="H30" s="380"/>
    </row>
    <row r="32" spans="1:14">
      <c r="A32" s="382" t="s">
        <v>240</v>
      </c>
      <c r="B32" s="382"/>
      <c r="C32" s="382"/>
      <c r="D32" s="382"/>
      <c r="E32" s="382"/>
      <c r="F32" s="382"/>
      <c r="G32" s="382"/>
      <c r="H32" s="382"/>
    </row>
    <row r="36" spans="1:8" ht="57" customHeight="1">
      <c r="A36" s="383" t="s">
        <v>241</v>
      </c>
      <c r="B36" s="383"/>
      <c r="C36" s="383"/>
      <c r="D36" s="383"/>
      <c r="E36" s="383"/>
      <c r="F36" s="383"/>
      <c r="G36" s="383"/>
      <c r="H36" s="383"/>
    </row>
    <row r="55" ht="12.75" customHeight="1"/>
    <row r="56" ht="12.75" customHeight="1"/>
  </sheetData>
  <mergeCells count="32">
    <mergeCell ref="A28:H28"/>
    <mergeCell ref="A29:H29"/>
    <mergeCell ref="A30:H30"/>
    <mergeCell ref="A32:H32"/>
    <mergeCell ref="A36:H36"/>
    <mergeCell ref="A26:H26"/>
    <mergeCell ref="A27:H27"/>
    <mergeCell ref="A20:H20"/>
    <mergeCell ref="A8:H8"/>
    <mergeCell ref="A9:H9"/>
    <mergeCell ref="A10:H10"/>
    <mergeCell ref="A11:H11"/>
    <mergeCell ref="A12:H12"/>
    <mergeCell ref="A22:H22"/>
    <mergeCell ref="A23:H23"/>
    <mergeCell ref="A24:H24"/>
    <mergeCell ref="A25:H25"/>
    <mergeCell ref="C17:E17"/>
    <mergeCell ref="F13:F14"/>
    <mergeCell ref="H13:H14"/>
    <mergeCell ref="G13:G14"/>
    <mergeCell ref="A7:H7"/>
    <mergeCell ref="A1:H1"/>
    <mergeCell ref="A2:H2"/>
    <mergeCell ref="A3:H3"/>
    <mergeCell ref="A4:H4"/>
    <mergeCell ref="A6:H6"/>
    <mergeCell ref="A19:E19"/>
    <mergeCell ref="B14:B18"/>
    <mergeCell ref="A14:A18"/>
    <mergeCell ref="C13:E13"/>
    <mergeCell ref="A21:H21"/>
  </mergeCells>
  <pageMargins left="0.511811024" right="0.511811024" top="0.78740157499999996" bottom="0.78740157499999996" header="0.31496062000000002" footer="0.31496062000000002"/>
  <pageSetup paperSize="9" scale="48" orientation="portrait"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11506-4BD0-425E-BDEF-CA06F5510E2A}">
  <sheetPr>
    <tabColor theme="5" tint="0.59999389629810485"/>
  </sheetPr>
  <dimension ref="A1:ALT20"/>
  <sheetViews>
    <sheetView showGridLines="0" tabSelected="1" topLeftCell="A7" zoomScale="115" zoomScaleNormal="115" workbookViewId="0">
      <selection activeCell="G27" sqref="G27"/>
    </sheetView>
  </sheetViews>
  <sheetFormatPr defaultColWidth="9.140625" defaultRowHeight="15" customHeight="1"/>
  <cols>
    <col min="1" max="1" width="17" style="176" customWidth="1"/>
    <col min="2" max="2" width="12" style="176" customWidth="1"/>
    <col min="3" max="3" width="11.42578125" style="176" customWidth="1"/>
    <col min="4" max="4" width="14.42578125" style="176" customWidth="1"/>
    <col min="5" max="5" width="10.28515625" style="176" customWidth="1"/>
    <col min="6" max="6" width="13.28515625" style="176" customWidth="1"/>
    <col min="7" max="7" width="13.85546875" style="176" customWidth="1"/>
    <col min="8" max="8" width="14.5703125" style="176" customWidth="1"/>
    <col min="9" max="9" width="17.28515625" style="178" customWidth="1"/>
    <col min="10" max="1008" width="11.42578125" style="176" customWidth="1"/>
    <col min="1009" max="1009" width="9.140625" style="177" customWidth="1"/>
    <col min="1010" max="16384" width="9.140625" style="177"/>
  </cols>
  <sheetData>
    <row r="1" spans="1:9" s="176" customFormat="1" ht="34.5" customHeight="1">
      <c r="A1" s="391" t="s">
        <v>49</v>
      </c>
      <c r="B1" s="392"/>
      <c r="C1" s="392"/>
      <c r="D1" s="392"/>
      <c r="E1" s="392"/>
      <c r="F1" s="392"/>
      <c r="G1" s="392"/>
      <c r="H1" s="392"/>
      <c r="I1" s="393"/>
    </row>
    <row r="2" spans="1:9" s="176" customFormat="1" ht="20.100000000000001" customHeight="1">
      <c r="A2" s="384" t="s">
        <v>268</v>
      </c>
      <c r="B2" s="385"/>
      <c r="C2" s="385"/>
      <c r="D2" s="385"/>
      <c r="E2" s="385"/>
      <c r="F2" s="385"/>
      <c r="G2" s="385"/>
      <c r="H2" s="386"/>
      <c r="I2" s="387"/>
    </row>
    <row r="3" spans="1:9" s="176" customFormat="1" ht="20.100000000000001" customHeight="1">
      <c r="A3" s="407" t="s">
        <v>277</v>
      </c>
      <c r="B3" s="407"/>
      <c r="C3" s="407"/>
      <c r="D3" s="407"/>
      <c r="E3" s="407"/>
      <c r="F3" s="407"/>
      <c r="G3" s="407"/>
      <c r="H3" s="394"/>
      <c r="I3" s="395"/>
    </row>
    <row r="4" spans="1:9" s="176" customFormat="1" ht="20.100000000000001" customHeight="1">
      <c r="A4" s="407" t="s">
        <v>278</v>
      </c>
      <c r="B4" s="407"/>
      <c r="C4" s="407"/>
      <c r="D4" s="407"/>
      <c r="E4" s="407"/>
      <c r="F4" s="407"/>
      <c r="G4" s="407"/>
      <c r="H4" s="394"/>
      <c r="I4" s="395"/>
    </row>
    <row r="5" spans="1:9" s="176" customFormat="1" ht="20.100000000000001" customHeight="1">
      <c r="A5" s="407" t="s">
        <v>269</v>
      </c>
      <c r="B5" s="407"/>
      <c r="C5" s="407"/>
      <c r="D5" s="407"/>
      <c r="E5" s="407"/>
      <c r="F5" s="407"/>
      <c r="G5" s="407"/>
      <c r="H5" s="394"/>
      <c r="I5" s="395"/>
    </row>
    <row r="6" spans="1:9" s="176" customFormat="1" ht="20.100000000000001" customHeight="1">
      <c r="A6" s="407" t="s">
        <v>270</v>
      </c>
      <c r="B6" s="407"/>
      <c r="C6" s="407"/>
      <c r="D6" s="407"/>
      <c r="E6" s="407"/>
      <c r="F6" s="407"/>
      <c r="G6" s="407"/>
      <c r="H6" s="396"/>
      <c r="I6" s="397"/>
    </row>
    <row r="7" spans="1:9" s="176" customFormat="1" ht="36" customHeight="1">
      <c r="A7" s="408" t="s">
        <v>271</v>
      </c>
      <c r="B7" s="408"/>
      <c r="C7" s="408"/>
      <c r="D7" s="408"/>
      <c r="E7" s="408"/>
      <c r="F7" s="408"/>
      <c r="G7" s="408"/>
      <c r="H7" s="408"/>
      <c r="I7" s="408"/>
    </row>
    <row r="8" spans="1:9" s="176" customFormat="1" ht="32.25" customHeight="1">
      <c r="A8" s="388" t="s">
        <v>272</v>
      </c>
      <c r="B8" s="389"/>
      <c r="C8" s="389"/>
      <c r="D8" s="389"/>
      <c r="E8" s="389"/>
      <c r="F8" s="389"/>
      <c r="G8" s="389"/>
      <c r="H8" s="389"/>
      <c r="I8" s="390"/>
    </row>
    <row r="9" spans="1:9" s="176" customFormat="1" ht="57.75" customHeight="1">
      <c r="A9" s="323" t="s">
        <v>377</v>
      </c>
      <c r="B9" s="323" t="s">
        <v>283</v>
      </c>
      <c r="C9" s="323" t="s">
        <v>279</v>
      </c>
      <c r="D9" s="323" t="s">
        <v>273</v>
      </c>
      <c r="E9" s="323" t="s">
        <v>280</v>
      </c>
      <c r="F9" s="323" t="s">
        <v>385</v>
      </c>
      <c r="G9" s="323" t="s">
        <v>386</v>
      </c>
      <c r="H9" s="323" t="s">
        <v>281</v>
      </c>
      <c r="I9" s="323" t="s">
        <v>282</v>
      </c>
    </row>
    <row r="10" spans="1:9" s="176" customFormat="1" ht="20.100000000000001" customHeight="1">
      <c r="A10" s="314" t="s">
        <v>284</v>
      </c>
      <c r="B10" s="316"/>
      <c r="C10" s="317">
        <f>'Detalhamento Fator K - N2 e N3'!I20</f>
        <v>3498.5</v>
      </c>
      <c r="D10" s="317">
        <f>(C10*30%)+C10</f>
        <v>4548.05</v>
      </c>
      <c r="E10" s="318">
        <f>'Detalhamento Fator K - N2 e N3'!I110</f>
        <v>1.8240168334050932</v>
      </c>
      <c r="F10" s="318">
        <f>H19</f>
        <v>0</v>
      </c>
      <c r="G10" s="317"/>
      <c r="H10" s="314">
        <v>2</v>
      </c>
      <c r="I10" s="319">
        <f>G10*H10</f>
        <v>0</v>
      </c>
    </row>
    <row r="11" spans="1:9" s="176" customFormat="1" ht="20.100000000000001" customHeight="1">
      <c r="A11" s="300" t="s">
        <v>285</v>
      </c>
      <c r="B11" s="301"/>
      <c r="C11" s="302">
        <f>'Detalhamento Fator K - N2 e N3'!K20</f>
        <v>4026.78</v>
      </c>
      <c r="D11" s="302">
        <f>(C11*30%)+C11</f>
        <v>5234.8140000000003</v>
      </c>
      <c r="E11" s="303">
        <f>'Detalhamento Fator K - N2 e N3'!K110</f>
        <v>1.8240175538642189</v>
      </c>
      <c r="F11" s="303">
        <f>I19</f>
        <v>0</v>
      </c>
      <c r="G11" s="302">
        <f>(D11*E11)+F11</f>
        <v>9548.3926272141671</v>
      </c>
      <c r="H11" s="300">
        <v>1</v>
      </c>
      <c r="I11" s="304">
        <f>G11*H11</f>
        <v>9548.3926272141671</v>
      </c>
    </row>
    <row r="12" spans="1:9" s="176" customFormat="1" ht="20.100000000000001" customHeight="1">
      <c r="A12" s="401" t="s">
        <v>399</v>
      </c>
      <c r="B12" s="402"/>
      <c r="C12" s="402"/>
      <c r="D12" s="402"/>
      <c r="E12" s="402"/>
      <c r="F12" s="402"/>
      <c r="G12" s="402"/>
      <c r="H12" s="402"/>
      <c r="I12" s="403"/>
    </row>
    <row r="13" spans="1:9" s="176" customFormat="1" ht="20.100000000000001" customHeight="1">
      <c r="A13" s="401" t="s">
        <v>274</v>
      </c>
      <c r="B13" s="402"/>
      <c r="C13" s="402"/>
      <c r="D13" s="402"/>
      <c r="E13" s="402"/>
      <c r="F13" s="402"/>
      <c r="G13" s="402"/>
      <c r="H13" s="314" t="s">
        <v>383</v>
      </c>
      <c r="I13" s="320" t="s">
        <v>384</v>
      </c>
    </row>
    <row r="14" spans="1:9" s="176" customFormat="1" ht="20.100000000000001" customHeight="1">
      <c r="A14" s="404" t="s">
        <v>380</v>
      </c>
      <c r="B14" s="404"/>
      <c r="C14" s="404"/>
      <c r="D14" s="404"/>
      <c r="E14" s="404"/>
      <c r="F14" s="404"/>
      <c r="G14" s="404"/>
      <c r="H14" s="315">
        <v>0</v>
      </c>
      <c r="I14" s="321">
        <v>0</v>
      </c>
    </row>
    <row r="15" spans="1:9" s="176" customFormat="1" ht="20.100000000000001" customHeight="1">
      <c r="A15" s="404" t="s">
        <v>275</v>
      </c>
      <c r="B15" s="404"/>
      <c r="C15" s="404"/>
      <c r="D15" s="404"/>
      <c r="E15" s="404"/>
      <c r="F15" s="404"/>
      <c r="G15" s="404"/>
      <c r="H15" s="315">
        <v>0</v>
      </c>
      <c r="I15" s="321">
        <v>0</v>
      </c>
    </row>
    <row r="16" spans="1:9" s="176" customFormat="1" ht="20.100000000000001" customHeight="1">
      <c r="A16" s="404" t="s">
        <v>381</v>
      </c>
      <c r="B16" s="404"/>
      <c r="C16" s="404"/>
      <c r="D16" s="404"/>
      <c r="E16" s="404"/>
      <c r="F16" s="404"/>
      <c r="G16" s="404"/>
      <c r="H16" s="315">
        <v>0</v>
      </c>
      <c r="I16" s="321">
        <v>0</v>
      </c>
    </row>
    <row r="17" spans="1:9" s="176" customFormat="1" ht="20.100000000000001" customHeight="1">
      <c r="A17" s="404" t="s">
        <v>382</v>
      </c>
      <c r="B17" s="404"/>
      <c r="C17" s="404"/>
      <c r="D17" s="404"/>
      <c r="E17" s="404"/>
      <c r="F17" s="404"/>
      <c r="G17" s="404"/>
      <c r="H17" s="315">
        <v>0</v>
      </c>
      <c r="I17" s="321">
        <v>0</v>
      </c>
    </row>
    <row r="18" spans="1:9" s="176" customFormat="1" ht="20.100000000000001" customHeight="1">
      <c r="A18" s="404" t="s">
        <v>390</v>
      </c>
      <c r="B18" s="404"/>
      <c r="C18" s="404"/>
      <c r="D18" s="404"/>
      <c r="E18" s="404"/>
      <c r="F18" s="404"/>
      <c r="G18" s="404"/>
      <c r="H18" s="315">
        <v>0</v>
      </c>
      <c r="I18" s="321">
        <v>0</v>
      </c>
    </row>
    <row r="19" spans="1:9" s="176" customFormat="1" ht="20.100000000000001" customHeight="1">
      <c r="A19" s="405" t="s">
        <v>400</v>
      </c>
      <c r="B19" s="406"/>
      <c r="C19" s="406"/>
      <c r="D19" s="406"/>
      <c r="E19" s="406"/>
      <c r="F19" s="406"/>
      <c r="G19" s="406"/>
      <c r="H19" s="313">
        <f>SUM(H14:H18)</f>
        <v>0</v>
      </c>
      <c r="I19" s="312">
        <f>SUM(I14:I18)</f>
        <v>0</v>
      </c>
    </row>
    <row r="20" spans="1:9" s="176" customFormat="1" ht="20.100000000000001" customHeight="1">
      <c r="A20" s="398" t="s">
        <v>276</v>
      </c>
      <c r="B20" s="399"/>
      <c r="C20" s="399"/>
      <c r="D20" s="399"/>
      <c r="E20" s="399"/>
      <c r="F20" s="399"/>
      <c r="G20" s="399"/>
      <c r="H20" s="400"/>
      <c r="I20" s="290">
        <f>I10+I11</f>
        <v>9548.3926272141671</v>
      </c>
    </row>
  </sheetData>
  <mergeCells count="21">
    <mergeCell ref="A20:H20"/>
    <mergeCell ref="A12:I12"/>
    <mergeCell ref="A13:G13"/>
    <mergeCell ref="A14:G14"/>
    <mergeCell ref="A15:G15"/>
    <mergeCell ref="A16:G16"/>
    <mergeCell ref="A17:G17"/>
    <mergeCell ref="A18:G18"/>
    <mergeCell ref="A19:G19"/>
    <mergeCell ref="A2:I2"/>
    <mergeCell ref="A8:I8"/>
    <mergeCell ref="A1:I1"/>
    <mergeCell ref="H3:I3"/>
    <mergeCell ref="H4:I4"/>
    <mergeCell ref="H5:I5"/>
    <mergeCell ref="H6:I6"/>
    <mergeCell ref="A3:G3"/>
    <mergeCell ref="A4:G4"/>
    <mergeCell ref="A5:G5"/>
    <mergeCell ref="A6:G6"/>
    <mergeCell ref="A7:I7"/>
  </mergeCells>
  <pageMargins left="0.70866141732283472" right="0.70866141732283472" top="0.74803149606299213" bottom="0.74803149606299213" header="0.31496062992125984" footer="0.31496062992125984"/>
  <pageSetup paperSize="9" scale="45" fitToHeight="0" orientation="landscape" r:id="rId1"/>
  <headerFooter>
    <oddHeader>&amp;A</oddHeader>
    <oddFooter>&amp;A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68146-1A03-497A-97FD-957868D332B2}">
  <sheetPr>
    <tabColor rgb="FF00B0F0"/>
  </sheetPr>
  <dimension ref="A1:ALS113"/>
  <sheetViews>
    <sheetView showGridLines="0" topLeftCell="A89" zoomScale="130" zoomScaleNormal="130" zoomScaleSheetLayoutView="130" workbookViewId="0">
      <selection activeCell="I76" sqref="I76"/>
    </sheetView>
  </sheetViews>
  <sheetFormatPr defaultColWidth="9.140625" defaultRowHeight="12.75"/>
  <cols>
    <col min="1" max="1" width="3.140625" style="176" bestFit="1" customWidth="1"/>
    <col min="2" max="3" width="11.42578125" style="176" customWidth="1"/>
    <col min="4" max="4" width="15" style="176" customWidth="1"/>
    <col min="5" max="5" width="10.5703125" style="176" customWidth="1"/>
    <col min="6" max="6" width="5.85546875" style="176" customWidth="1"/>
    <col min="7" max="7" width="8.5703125" style="176" customWidth="1"/>
    <col min="8" max="8" width="8" style="285" bestFit="1" customWidth="1"/>
    <col min="9" max="9" width="13.140625" style="178" customWidth="1"/>
    <col min="10" max="10" width="8.140625" style="284" customWidth="1"/>
    <col min="11" max="11" width="14.85546875" style="178" customWidth="1"/>
    <col min="12" max="1007" width="11.42578125" style="176" customWidth="1"/>
    <col min="1008" max="16384" width="9.140625" style="177"/>
  </cols>
  <sheetData>
    <row r="1" spans="1:11" s="176" customFormat="1" ht="30.75" customHeight="1">
      <c r="A1" s="409" t="s">
        <v>389</v>
      </c>
      <c r="B1" s="410"/>
      <c r="C1" s="410"/>
      <c r="D1" s="410"/>
      <c r="E1" s="410"/>
      <c r="F1" s="410"/>
      <c r="G1" s="410"/>
      <c r="H1" s="410"/>
      <c r="I1" s="298" t="s">
        <v>366</v>
      </c>
      <c r="J1" s="299"/>
      <c r="K1" s="306" t="s">
        <v>367</v>
      </c>
    </row>
    <row r="2" spans="1:11" s="176" customFormat="1" ht="20.100000000000001" customHeight="1">
      <c r="A2" s="411" t="s">
        <v>286</v>
      </c>
      <c r="B2" s="411"/>
      <c r="C2" s="411"/>
      <c r="D2" s="411"/>
      <c r="E2" s="411"/>
      <c r="F2" s="411"/>
      <c r="G2" s="411"/>
      <c r="H2" s="411"/>
      <c r="I2" s="411"/>
      <c r="J2" s="411"/>
      <c r="K2" s="411"/>
    </row>
    <row r="3" spans="1:11" s="176" customFormat="1" ht="20.100000000000001" customHeight="1">
      <c r="A3" s="224" t="s">
        <v>287</v>
      </c>
      <c r="B3" s="412" t="s">
        <v>288</v>
      </c>
      <c r="C3" s="412"/>
      <c r="D3" s="412"/>
      <c r="E3" s="412"/>
      <c r="F3" s="412"/>
      <c r="G3" s="412"/>
      <c r="H3" s="412"/>
      <c r="I3" s="413"/>
      <c r="J3" s="413"/>
      <c r="K3" s="413"/>
    </row>
    <row r="4" spans="1:11" s="176" customFormat="1" ht="20.100000000000001" customHeight="1">
      <c r="A4" s="225" t="s">
        <v>289</v>
      </c>
      <c r="B4" s="414" t="s">
        <v>290</v>
      </c>
      <c r="C4" s="414"/>
      <c r="D4" s="414"/>
      <c r="E4" s="414"/>
      <c r="F4" s="414"/>
      <c r="G4" s="414"/>
      <c r="H4" s="414"/>
      <c r="I4" s="513" t="s">
        <v>291</v>
      </c>
      <c r="J4" s="514"/>
      <c r="K4" s="515"/>
    </row>
    <row r="5" spans="1:11" s="176" customFormat="1" ht="20.100000000000001" customHeight="1">
      <c r="A5" s="226" t="s">
        <v>292</v>
      </c>
      <c r="B5" s="418" t="s">
        <v>293</v>
      </c>
      <c r="C5" s="418"/>
      <c r="D5" s="418"/>
      <c r="E5" s="418"/>
      <c r="F5" s="418"/>
      <c r="G5" s="418"/>
      <c r="H5" s="418"/>
      <c r="I5" s="296"/>
      <c r="J5" s="297"/>
      <c r="K5" s="307"/>
    </row>
    <row r="6" spans="1:11" s="176" customFormat="1" ht="20.100000000000001" customHeight="1">
      <c r="A6" s="227" t="s">
        <v>294</v>
      </c>
      <c r="B6" s="419" t="s">
        <v>295</v>
      </c>
      <c r="C6" s="419"/>
      <c r="D6" s="419"/>
      <c r="E6" s="419"/>
      <c r="F6" s="419"/>
      <c r="G6" s="419"/>
      <c r="H6" s="419"/>
      <c r="I6" s="420" t="s">
        <v>296</v>
      </c>
      <c r="J6" s="421"/>
      <c r="K6" s="420"/>
    </row>
    <row r="7" spans="1:11" s="176" customFormat="1" ht="34.9" customHeight="1">
      <c r="A7" s="422" t="s">
        <v>297</v>
      </c>
      <c r="B7" s="422"/>
      <c r="C7" s="422"/>
      <c r="D7" s="422"/>
      <c r="E7" s="422"/>
      <c r="F7" s="422"/>
      <c r="G7" s="422"/>
      <c r="H7" s="422"/>
      <c r="I7" s="422"/>
      <c r="J7" s="422"/>
      <c r="K7" s="422"/>
    </row>
    <row r="8" spans="1:11" s="176" customFormat="1" ht="39" customHeight="1">
      <c r="A8" s="423" t="s">
        <v>298</v>
      </c>
      <c r="B8" s="423"/>
      <c r="C8" s="423"/>
      <c r="D8" s="423"/>
      <c r="E8" s="423"/>
      <c r="F8" s="423"/>
      <c r="G8" s="424" t="s">
        <v>299</v>
      </c>
      <c r="H8" s="424"/>
      <c r="I8" s="424" t="s">
        <v>378</v>
      </c>
      <c r="J8" s="424"/>
      <c r="K8" s="424"/>
    </row>
    <row r="9" spans="1:11" s="176" customFormat="1" ht="20.100000000000001" customHeight="1">
      <c r="A9" s="416" t="s">
        <v>379</v>
      </c>
      <c r="B9" s="416"/>
      <c r="C9" s="416"/>
      <c r="D9" s="416"/>
      <c r="E9" s="416"/>
      <c r="F9" s="416"/>
      <c r="G9" s="416" t="s">
        <v>396</v>
      </c>
      <c r="H9" s="416"/>
      <c r="I9" s="228">
        <v>2</v>
      </c>
      <c r="J9" s="229"/>
      <c r="K9" s="308">
        <v>1</v>
      </c>
    </row>
    <row r="10" spans="1:11" s="176" customFormat="1" ht="20.100000000000001" customHeight="1">
      <c r="A10" s="417" t="s">
        <v>300</v>
      </c>
      <c r="B10" s="417"/>
      <c r="C10" s="417"/>
      <c r="D10" s="417"/>
      <c r="E10" s="417"/>
      <c r="F10" s="417"/>
      <c r="G10" s="417"/>
      <c r="H10" s="417"/>
      <c r="I10" s="417"/>
      <c r="J10" s="417"/>
      <c r="K10" s="417"/>
    </row>
    <row r="11" spans="1:11" s="176" customFormat="1" ht="20.100000000000001" customHeight="1">
      <c r="A11" s="230">
        <v>1</v>
      </c>
      <c r="B11" s="415" t="s">
        <v>301</v>
      </c>
      <c r="C11" s="415"/>
      <c r="D11" s="415"/>
      <c r="E11" s="415"/>
      <c r="F11" s="415"/>
      <c r="G11" s="415"/>
      <c r="H11" s="415"/>
      <c r="I11" s="286"/>
      <c r="J11" s="495"/>
      <c r="K11" s="309"/>
    </row>
    <row r="12" spans="1:11" s="176" customFormat="1" ht="20.100000000000001" customHeight="1">
      <c r="A12" s="230">
        <v>2</v>
      </c>
      <c r="B12" s="415" t="s">
        <v>302</v>
      </c>
      <c r="C12" s="415"/>
      <c r="D12" s="415"/>
      <c r="E12" s="415"/>
      <c r="F12" s="415"/>
      <c r="G12" s="415"/>
      <c r="H12" s="415"/>
      <c r="I12" s="287"/>
      <c r="J12" s="496"/>
      <c r="K12" s="310"/>
    </row>
    <row r="13" spans="1:11" s="176" customFormat="1" ht="20.100000000000001" customHeight="1">
      <c r="A13" s="230">
        <v>3</v>
      </c>
      <c r="B13" s="415" t="s">
        <v>303</v>
      </c>
      <c r="C13" s="415"/>
      <c r="D13" s="415"/>
      <c r="E13" s="415"/>
      <c r="F13" s="415"/>
      <c r="G13" s="415"/>
      <c r="H13" s="415"/>
      <c r="I13" s="287"/>
      <c r="J13" s="496"/>
      <c r="K13" s="310"/>
    </row>
    <row r="14" spans="1:11" s="176" customFormat="1" ht="20.100000000000001" customHeight="1">
      <c r="A14" s="230">
        <v>4</v>
      </c>
      <c r="B14" s="415" t="s">
        <v>304</v>
      </c>
      <c r="C14" s="415"/>
      <c r="D14" s="415"/>
      <c r="E14" s="415"/>
      <c r="F14" s="415"/>
      <c r="G14" s="415"/>
      <c r="H14" s="415"/>
      <c r="I14" s="288"/>
      <c r="J14" s="496"/>
      <c r="K14" s="311"/>
    </row>
    <row r="15" spans="1:11" s="176" customFormat="1" ht="20.100000000000001" customHeight="1">
      <c r="A15" s="230">
        <v>5</v>
      </c>
      <c r="B15" s="415" t="s">
        <v>305</v>
      </c>
      <c r="C15" s="415"/>
      <c r="D15" s="415"/>
      <c r="E15" s="415"/>
      <c r="F15" s="415"/>
      <c r="G15" s="415"/>
      <c r="H15" s="415"/>
      <c r="I15" s="435">
        <v>1412</v>
      </c>
      <c r="J15" s="435"/>
      <c r="K15" s="435"/>
    </row>
    <row r="16" spans="1:11" s="176" customFormat="1" ht="19.899999999999999" customHeight="1">
      <c r="A16" s="436"/>
      <c r="B16" s="437"/>
      <c r="C16" s="437"/>
      <c r="D16" s="437"/>
      <c r="E16" s="437"/>
      <c r="F16" s="437"/>
      <c r="G16" s="437"/>
      <c r="H16" s="437"/>
      <c r="I16" s="437"/>
      <c r="J16" s="437"/>
      <c r="K16" s="438"/>
    </row>
    <row r="17" spans="1:11" s="176" customFormat="1" ht="25.9" customHeight="1">
      <c r="A17" s="416" t="s">
        <v>387</v>
      </c>
      <c r="B17" s="416"/>
      <c r="C17" s="416"/>
      <c r="D17" s="416"/>
      <c r="E17" s="416"/>
      <c r="F17" s="416"/>
      <c r="G17" s="416"/>
      <c r="H17" s="416"/>
      <c r="I17" s="231" t="s">
        <v>366</v>
      </c>
      <c r="J17" s="232"/>
      <c r="K17" s="233" t="s">
        <v>367</v>
      </c>
    </row>
    <row r="18" spans="1:11" s="176" customFormat="1" ht="20.100000000000001" customHeight="1">
      <c r="A18" s="425" t="s">
        <v>306</v>
      </c>
      <c r="B18" s="426"/>
      <c r="C18" s="426"/>
      <c r="D18" s="426"/>
      <c r="E18" s="426"/>
      <c r="F18" s="426"/>
      <c r="G18" s="426"/>
      <c r="H18" s="426"/>
      <c r="I18" s="426"/>
      <c r="J18" s="426"/>
      <c r="K18" s="427"/>
    </row>
    <row r="19" spans="1:11" s="176" customFormat="1" ht="19.149999999999999" customHeight="1">
      <c r="A19" s="234">
        <v>1</v>
      </c>
      <c r="B19" s="428" t="s">
        <v>307</v>
      </c>
      <c r="C19" s="428"/>
      <c r="D19" s="428"/>
      <c r="E19" s="428"/>
      <c r="F19" s="428"/>
      <c r="G19" s="428"/>
      <c r="H19" s="193" t="s">
        <v>308</v>
      </c>
      <c r="I19" s="193" t="s">
        <v>50</v>
      </c>
      <c r="J19" s="429"/>
      <c r="K19" s="193" t="s">
        <v>50</v>
      </c>
    </row>
    <row r="20" spans="1:11" s="176" customFormat="1" ht="20.45" customHeight="1">
      <c r="A20" s="230" t="s">
        <v>287</v>
      </c>
      <c r="B20" s="432" t="s">
        <v>388</v>
      </c>
      <c r="C20" s="432"/>
      <c r="D20" s="432"/>
      <c r="E20" s="432"/>
      <c r="F20" s="432"/>
      <c r="G20" s="432"/>
      <c r="H20" s="432"/>
      <c r="I20" s="235">
        <v>3498.5</v>
      </c>
      <c r="J20" s="430"/>
      <c r="K20" s="235">
        <v>4026.78</v>
      </c>
    </row>
    <row r="21" spans="1:11" s="176" customFormat="1" ht="20.45" customHeight="1">
      <c r="A21" s="230" t="s">
        <v>289</v>
      </c>
      <c r="B21" s="433" t="s">
        <v>309</v>
      </c>
      <c r="C21" s="433"/>
      <c r="D21" s="433"/>
      <c r="E21" s="433"/>
      <c r="F21" s="433"/>
      <c r="G21" s="433"/>
      <c r="H21" s="236">
        <v>0.3</v>
      </c>
      <c r="I21" s="237">
        <f>TRUNC(I20*H21,2)</f>
        <v>1049.55</v>
      </c>
      <c r="J21" s="430"/>
      <c r="K21" s="237">
        <f>TRUNC(K20*H21,2)</f>
        <v>1208.03</v>
      </c>
    </row>
    <row r="22" spans="1:11" s="176" customFormat="1" ht="20.100000000000001" customHeight="1">
      <c r="A22" s="230" t="s">
        <v>292</v>
      </c>
      <c r="B22" s="433" t="s">
        <v>310</v>
      </c>
      <c r="C22" s="433"/>
      <c r="D22" s="433"/>
      <c r="E22" s="433"/>
      <c r="F22" s="433"/>
      <c r="G22" s="433"/>
      <c r="H22" s="236"/>
      <c r="I22" s="237"/>
      <c r="J22" s="430"/>
      <c r="K22" s="237">
        <f>TRUNC(I15*H22,2)</f>
        <v>0</v>
      </c>
    </row>
    <row r="23" spans="1:11" s="176" customFormat="1" ht="20.100000000000001" customHeight="1">
      <c r="A23" s="434" t="s">
        <v>311</v>
      </c>
      <c r="B23" s="434"/>
      <c r="C23" s="434"/>
      <c r="D23" s="434"/>
      <c r="E23" s="434"/>
      <c r="F23" s="434"/>
      <c r="G23" s="434"/>
      <c r="H23" s="434"/>
      <c r="I23" s="238">
        <f>TRUNC(SUM(I20:I22),2)</f>
        <v>4548.05</v>
      </c>
      <c r="J23" s="431"/>
      <c r="K23" s="238">
        <f>TRUNC(SUM(K20:K22),2)</f>
        <v>5234.8100000000004</v>
      </c>
    </row>
    <row r="24" spans="1:11" s="176" customFormat="1" ht="20.100000000000001" customHeight="1">
      <c r="A24" s="439" t="s">
        <v>312</v>
      </c>
      <c r="B24" s="439"/>
      <c r="C24" s="439"/>
      <c r="D24" s="439"/>
      <c r="E24" s="439"/>
      <c r="F24" s="439"/>
      <c r="G24" s="439"/>
      <c r="H24" s="439"/>
      <c r="I24" s="439"/>
      <c r="J24" s="439"/>
      <c r="K24" s="439"/>
    </row>
    <row r="25" spans="1:11" s="176" customFormat="1" ht="25.15" customHeight="1">
      <c r="A25" s="439" t="s">
        <v>313</v>
      </c>
      <c r="B25" s="439"/>
      <c r="C25" s="439"/>
      <c r="D25" s="439"/>
      <c r="E25" s="439"/>
      <c r="F25" s="439"/>
      <c r="G25" s="439"/>
      <c r="H25" s="439"/>
      <c r="I25" s="439"/>
      <c r="J25" s="440"/>
      <c r="K25" s="439"/>
    </row>
    <row r="26" spans="1:11" s="176" customFormat="1" ht="21" customHeight="1">
      <c r="A26" s="239" t="s">
        <v>314</v>
      </c>
      <c r="B26" s="441" t="s">
        <v>315</v>
      </c>
      <c r="C26" s="441"/>
      <c r="D26" s="441"/>
      <c r="E26" s="441"/>
      <c r="F26" s="441"/>
      <c r="G26" s="441"/>
      <c r="H26" s="240" t="s">
        <v>308</v>
      </c>
      <c r="I26" s="216" t="s">
        <v>50</v>
      </c>
      <c r="J26" s="442"/>
      <c r="K26" s="217" t="s">
        <v>50</v>
      </c>
    </row>
    <row r="27" spans="1:11" s="176" customFormat="1" ht="18" customHeight="1">
      <c r="A27" s="230" t="s">
        <v>287</v>
      </c>
      <c r="B27" s="432" t="s">
        <v>316</v>
      </c>
      <c r="C27" s="432"/>
      <c r="D27" s="432"/>
      <c r="E27" s="432"/>
      <c r="F27" s="432"/>
      <c r="G27" s="432"/>
      <c r="H27" s="241">
        <f>1/12</f>
        <v>8.3333333333333329E-2</v>
      </c>
      <c r="I27" s="242">
        <f>TRUNC($I$23*H27,2)</f>
        <v>379</v>
      </c>
      <c r="J27" s="442"/>
      <c r="K27" s="243">
        <f>TRUNC($K$23*H27,2)</f>
        <v>436.23</v>
      </c>
    </row>
    <row r="28" spans="1:11" ht="37.5" customHeight="1">
      <c r="A28" s="230" t="s">
        <v>289</v>
      </c>
      <c r="B28" s="444" t="s">
        <v>368</v>
      </c>
      <c r="C28" s="445"/>
      <c r="D28" s="445"/>
      <c r="E28" s="445"/>
      <c r="F28" s="445"/>
      <c r="G28" s="446"/>
      <c r="H28" s="244">
        <v>0.1111</v>
      </c>
      <c r="I28" s="242">
        <f>TRUNC(H28*I23,2)</f>
        <v>505.28</v>
      </c>
      <c r="J28" s="442"/>
      <c r="K28" s="243">
        <f>TRUNC(H28*K23,2)</f>
        <v>581.58000000000004</v>
      </c>
    </row>
    <row r="29" spans="1:11" ht="25.15" customHeight="1" thickBot="1">
      <c r="A29" s="447" t="s">
        <v>51</v>
      </c>
      <c r="B29" s="447"/>
      <c r="C29" s="447"/>
      <c r="D29" s="447"/>
      <c r="E29" s="447"/>
      <c r="F29" s="447"/>
      <c r="G29" s="448"/>
      <c r="H29" s="245">
        <f>SUM(H27:H28)</f>
        <v>0.19443333333333335</v>
      </c>
      <c r="I29" s="246">
        <f>SUM(I27:I28)</f>
        <v>884.28</v>
      </c>
      <c r="J29" s="442"/>
      <c r="K29" s="247">
        <f>SUM(K27:K28)</f>
        <v>1017.8100000000001</v>
      </c>
    </row>
    <row r="30" spans="1:11" ht="25.15" customHeight="1" thickTop="1" thickBot="1">
      <c r="A30" s="449" t="s">
        <v>317</v>
      </c>
      <c r="B30" s="449"/>
      <c r="C30" s="449"/>
      <c r="D30" s="449"/>
      <c r="E30" s="449"/>
      <c r="F30" s="449"/>
      <c r="G30" s="450" t="s">
        <v>318</v>
      </c>
      <c r="H30" s="451"/>
      <c r="I30" s="248">
        <f>I23</f>
        <v>4548.05</v>
      </c>
      <c r="J30" s="443"/>
      <c r="K30" s="248">
        <f>K23</f>
        <v>5234.8100000000004</v>
      </c>
    </row>
    <row r="31" spans="1:11" ht="25.15" customHeight="1" thickTop="1" thickBot="1">
      <c r="A31" s="449"/>
      <c r="B31" s="449"/>
      <c r="C31" s="449"/>
      <c r="D31" s="449"/>
      <c r="E31" s="449"/>
      <c r="F31" s="449"/>
      <c r="G31" s="450" t="s">
        <v>319</v>
      </c>
      <c r="H31" s="451"/>
      <c r="I31" s="248">
        <f>I29</f>
        <v>884.28</v>
      </c>
      <c r="J31" s="443"/>
      <c r="K31" s="248">
        <f>K29</f>
        <v>1017.8100000000001</v>
      </c>
    </row>
    <row r="32" spans="1:11" ht="25.15" customHeight="1" thickTop="1" thickBot="1">
      <c r="A32" s="449"/>
      <c r="B32" s="449"/>
      <c r="C32" s="449"/>
      <c r="D32" s="449"/>
      <c r="E32" s="449"/>
      <c r="F32" s="449"/>
      <c r="G32" s="450" t="s">
        <v>51</v>
      </c>
      <c r="H32" s="451"/>
      <c r="I32" s="248">
        <f>SUM(I30:I31)</f>
        <v>5432.33</v>
      </c>
      <c r="J32" s="443"/>
      <c r="K32" s="248">
        <f>SUM(K30:K31)</f>
        <v>6252.6200000000008</v>
      </c>
    </row>
    <row r="33" spans="1:196" ht="19.5" customHeight="1" thickTop="1">
      <c r="A33" s="453" t="s">
        <v>320</v>
      </c>
      <c r="B33" s="453"/>
      <c r="C33" s="453"/>
      <c r="D33" s="453"/>
      <c r="E33" s="453"/>
      <c r="F33" s="453"/>
      <c r="G33" s="454"/>
      <c r="H33" s="454"/>
      <c r="I33" s="454"/>
      <c r="J33" s="453"/>
      <c r="K33" s="453"/>
    </row>
    <row r="34" spans="1:196" ht="20.100000000000001" customHeight="1">
      <c r="A34" s="234" t="s">
        <v>321</v>
      </c>
      <c r="B34" s="455" t="s">
        <v>322</v>
      </c>
      <c r="C34" s="455"/>
      <c r="D34" s="455"/>
      <c r="E34" s="455"/>
      <c r="F34" s="455"/>
      <c r="G34" s="455"/>
      <c r="H34" s="193" t="s">
        <v>308</v>
      </c>
      <c r="I34" s="193" t="s">
        <v>50</v>
      </c>
      <c r="J34" s="429"/>
      <c r="K34" s="193" t="s">
        <v>50</v>
      </c>
    </row>
    <row r="35" spans="1:196" ht="20.100000000000001" customHeight="1">
      <c r="A35" s="230" t="s">
        <v>287</v>
      </c>
      <c r="B35" s="415" t="s">
        <v>323</v>
      </c>
      <c r="C35" s="415"/>
      <c r="D35" s="415"/>
      <c r="E35" s="415"/>
      <c r="F35" s="415"/>
      <c r="G35" s="415"/>
      <c r="H35" s="289">
        <v>0.2</v>
      </c>
      <c r="I35" s="210">
        <f>TRUNC($I$32*H35,2)</f>
        <v>1086.46</v>
      </c>
      <c r="J35" s="430"/>
      <c r="K35" s="210">
        <f>TRUNC($K$32*H35,2)</f>
        <v>1250.52</v>
      </c>
    </row>
    <row r="36" spans="1:196" ht="22.15" customHeight="1">
      <c r="A36" s="230" t="s">
        <v>289</v>
      </c>
      <c r="B36" s="415" t="s">
        <v>324</v>
      </c>
      <c r="C36" s="415"/>
      <c r="D36" s="415"/>
      <c r="E36" s="415"/>
      <c r="F36" s="415"/>
      <c r="G36" s="415"/>
      <c r="H36" s="249">
        <v>2.5000000000000001E-2</v>
      </c>
      <c r="I36" s="210">
        <f t="shared" ref="I36:I43" si="0">TRUNC($I$32*H36,2)</f>
        <v>135.80000000000001</v>
      </c>
      <c r="J36" s="430"/>
      <c r="K36" s="210">
        <f t="shared" ref="K36:K43" si="1">TRUNC($K$32*H36,2)</f>
        <v>156.31</v>
      </c>
    </row>
    <row r="37" spans="1:196" ht="15.75" customHeight="1">
      <c r="A37" s="499" t="s">
        <v>292</v>
      </c>
      <c r="B37" s="523" t="s">
        <v>371</v>
      </c>
      <c r="C37" s="524"/>
      <c r="D37" s="525"/>
      <c r="E37" s="193" t="s">
        <v>369</v>
      </c>
      <c r="F37" s="425" t="s">
        <v>370</v>
      </c>
      <c r="G37" s="427"/>
      <c r="H37" s="529">
        <f>E38*F38%</f>
        <v>0</v>
      </c>
      <c r="I37" s="531">
        <f>TRUNC($I$32*H37,2)</f>
        <v>0</v>
      </c>
      <c r="J37" s="430"/>
      <c r="K37" s="531">
        <f>TRUNC($K$32*H37,2)</f>
        <v>0</v>
      </c>
    </row>
    <row r="38" spans="1:196" ht="15" customHeight="1">
      <c r="A38" s="500"/>
      <c r="B38" s="526"/>
      <c r="C38" s="527"/>
      <c r="D38" s="528"/>
      <c r="E38" s="325">
        <v>0</v>
      </c>
      <c r="F38" s="497">
        <v>0</v>
      </c>
      <c r="G38" s="498"/>
      <c r="H38" s="530"/>
      <c r="I38" s="532"/>
      <c r="J38" s="430"/>
      <c r="K38" s="532"/>
    </row>
    <row r="39" spans="1:196" ht="20.100000000000001" customHeight="1">
      <c r="A39" s="230" t="s">
        <v>294</v>
      </c>
      <c r="B39" s="415" t="s">
        <v>325</v>
      </c>
      <c r="C39" s="415"/>
      <c r="D39" s="415"/>
      <c r="E39" s="415"/>
      <c r="F39" s="415"/>
      <c r="G39" s="415"/>
      <c r="H39" s="249">
        <v>1.4999999999999999E-2</v>
      </c>
      <c r="I39" s="210">
        <f t="shared" si="0"/>
        <v>81.48</v>
      </c>
      <c r="J39" s="430"/>
      <c r="K39" s="210">
        <f t="shared" si="1"/>
        <v>93.78</v>
      </c>
    </row>
    <row r="40" spans="1:196" ht="20.100000000000001" customHeight="1">
      <c r="A40" s="230" t="s">
        <v>326</v>
      </c>
      <c r="B40" s="415" t="s">
        <v>327</v>
      </c>
      <c r="C40" s="415"/>
      <c r="D40" s="415"/>
      <c r="E40" s="415"/>
      <c r="F40" s="415"/>
      <c r="G40" s="415"/>
      <c r="H40" s="249">
        <v>0.01</v>
      </c>
      <c r="I40" s="210">
        <f t="shared" si="0"/>
        <v>54.32</v>
      </c>
      <c r="J40" s="430"/>
      <c r="K40" s="210">
        <f t="shared" si="1"/>
        <v>62.52</v>
      </c>
    </row>
    <row r="41" spans="1:196" ht="20.100000000000001" customHeight="1">
      <c r="A41" s="230" t="s">
        <v>328</v>
      </c>
      <c r="B41" s="415" t="s">
        <v>329</v>
      </c>
      <c r="C41" s="415"/>
      <c r="D41" s="415"/>
      <c r="E41" s="415"/>
      <c r="F41" s="415"/>
      <c r="G41" s="415"/>
      <c r="H41" s="249">
        <v>6.0000000000000001E-3</v>
      </c>
      <c r="I41" s="210">
        <f t="shared" si="0"/>
        <v>32.590000000000003</v>
      </c>
      <c r="J41" s="430"/>
      <c r="K41" s="210">
        <f t="shared" si="1"/>
        <v>37.51</v>
      </c>
    </row>
    <row r="42" spans="1:196" ht="20.100000000000001" customHeight="1">
      <c r="A42" s="230" t="s">
        <v>330</v>
      </c>
      <c r="B42" s="415" t="s">
        <v>331</v>
      </c>
      <c r="C42" s="415"/>
      <c r="D42" s="415"/>
      <c r="E42" s="415"/>
      <c r="F42" s="415"/>
      <c r="G42" s="415"/>
      <c r="H42" s="249">
        <v>2E-3</v>
      </c>
      <c r="I42" s="210">
        <f t="shared" si="0"/>
        <v>10.86</v>
      </c>
      <c r="J42" s="430"/>
      <c r="K42" s="210">
        <f t="shared" si="1"/>
        <v>12.5</v>
      </c>
    </row>
    <row r="43" spans="1:196" ht="20.100000000000001" customHeight="1">
      <c r="A43" s="230" t="s">
        <v>332</v>
      </c>
      <c r="B43" s="415" t="s">
        <v>333</v>
      </c>
      <c r="C43" s="415"/>
      <c r="D43" s="415"/>
      <c r="E43" s="415"/>
      <c r="F43" s="415"/>
      <c r="G43" s="415"/>
      <c r="H43" s="249">
        <v>0.08</v>
      </c>
      <c r="I43" s="210">
        <f t="shared" si="0"/>
        <v>434.58</v>
      </c>
      <c r="J43" s="430"/>
      <c r="K43" s="210">
        <f t="shared" si="1"/>
        <v>500.2</v>
      </c>
    </row>
    <row r="44" spans="1:196" s="178" customFormat="1" ht="20.100000000000001" customHeight="1">
      <c r="A44" s="434" t="s">
        <v>51</v>
      </c>
      <c r="B44" s="434"/>
      <c r="C44" s="434"/>
      <c r="D44" s="434"/>
      <c r="E44" s="434"/>
      <c r="F44" s="434"/>
      <c r="G44" s="434"/>
      <c r="H44" s="250">
        <f>SUM(H35:H43)</f>
        <v>0.33800000000000002</v>
      </c>
      <c r="I44" s="194">
        <f>SUM(I35:I43)</f>
        <v>1836.0899999999997</v>
      </c>
      <c r="J44" s="431"/>
      <c r="K44" s="194">
        <f>SUM(K35:K43)</f>
        <v>2113.3399999999997</v>
      </c>
    </row>
    <row r="45" spans="1:196" ht="20.100000000000001" customHeight="1">
      <c r="A45" s="428" t="s">
        <v>334</v>
      </c>
      <c r="B45" s="428"/>
      <c r="C45" s="428"/>
      <c r="D45" s="428"/>
      <c r="E45" s="428"/>
      <c r="F45" s="428"/>
      <c r="G45" s="428"/>
      <c r="H45" s="428"/>
      <c r="I45" s="428"/>
      <c r="J45" s="428"/>
      <c r="K45" s="428"/>
    </row>
    <row r="46" spans="1:196" s="251" customFormat="1" ht="22.15" customHeight="1">
      <c r="A46" s="234" t="s">
        <v>335</v>
      </c>
      <c r="B46" s="428" t="s">
        <v>336</v>
      </c>
      <c r="C46" s="428"/>
      <c r="D46" s="428"/>
      <c r="E46" s="428"/>
      <c r="F46" s="428"/>
      <c r="G46" s="428"/>
      <c r="H46" s="428"/>
      <c r="I46" s="193" t="s">
        <v>50</v>
      </c>
      <c r="J46" s="429"/>
      <c r="K46" s="193" t="s">
        <v>50</v>
      </c>
      <c r="L46" s="177"/>
      <c r="M46" s="452"/>
      <c r="N46" s="452"/>
      <c r="O46" s="452"/>
      <c r="P46" s="452"/>
      <c r="Q46" s="452"/>
      <c r="R46" s="452"/>
      <c r="S46" s="452"/>
      <c r="T46" s="452"/>
      <c r="U46" s="452"/>
      <c r="V46" s="452"/>
      <c r="W46" s="452"/>
      <c r="X46" s="452"/>
      <c r="Y46" s="452"/>
      <c r="Z46" s="452"/>
      <c r="AA46" s="452"/>
      <c r="AB46" s="452"/>
      <c r="AC46" s="452"/>
      <c r="AD46" s="452"/>
      <c r="AE46" s="452"/>
      <c r="AF46" s="452"/>
      <c r="AG46" s="452"/>
      <c r="AH46" s="452"/>
      <c r="AI46" s="452"/>
      <c r="AJ46" s="452"/>
      <c r="AK46" s="452"/>
      <c r="AL46" s="452"/>
      <c r="AM46" s="452"/>
      <c r="AN46" s="452"/>
      <c r="AO46" s="452"/>
      <c r="AP46" s="452"/>
      <c r="AQ46" s="452"/>
      <c r="AR46" s="452"/>
      <c r="AS46" s="452"/>
      <c r="AT46" s="452"/>
      <c r="AU46" s="452"/>
      <c r="AV46" s="452"/>
      <c r="AW46" s="452"/>
      <c r="AX46" s="452"/>
      <c r="AY46" s="452"/>
      <c r="AZ46" s="452"/>
      <c r="BA46" s="452"/>
      <c r="BB46" s="452"/>
      <c r="BC46" s="452"/>
      <c r="BD46" s="452"/>
      <c r="BE46" s="452"/>
      <c r="BF46" s="452"/>
      <c r="BG46" s="452"/>
      <c r="BH46" s="452"/>
      <c r="BI46" s="452"/>
      <c r="BJ46" s="452"/>
      <c r="BK46" s="452"/>
      <c r="BL46" s="452"/>
      <c r="BM46" s="452"/>
      <c r="BN46" s="452"/>
      <c r="BO46" s="452"/>
      <c r="BP46" s="452"/>
      <c r="BQ46" s="452"/>
      <c r="BR46" s="452"/>
      <c r="BS46" s="452"/>
      <c r="BT46" s="452"/>
      <c r="BU46" s="452"/>
      <c r="BV46" s="452"/>
      <c r="BW46" s="452"/>
      <c r="BX46" s="452"/>
      <c r="BY46" s="452"/>
      <c r="BZ46" s="452"/>
      <c r="CA46" s="452"/>
      <c r="CB46" s="452"/>
      <c r="CC46" s="452"/>
      <c r="CD46" s="452"/>
      <c r="CE46" s="452"/>
      <c r="CF46" s="452"/>
      <c r="CG46" s="452"/>
      <c r="CH46" s="452"/>
      <c r="CI46" s="452"/>
      <c r="CJ46" s="452"/>
      <c r="CK46" s="452"/>
      <c r="CL46" s="452"/>
      <c r="CM46" s="452"/>
      <c r="CN46" s="452"/>
      <c r="CO46" s="452"/>
      <c r="CP46" s="452"/>
      <c r="CQ46" s="452"/>
      <c r="CR46" s="452"/>
      <c r="CS46" s="452"/>
      <c r="CT46" s="452"/>
      <c r="CU46" s="452"/>
      <c r="CV46" s="452"/>
      <c r="CW46" s="452"/>
      <c r="CX46" s="452"/>
      <c r="CY46" s="452"/>
      <c r="CZ46" s="452"/>
      <c r="DA46" s="452"/>
      <c r="DB46" s="452"/>
      <c r="DC46" s="452"/>
      <c r="DD46" s="452"/>
      <c r="DE46" s="452"/>
      <c r="DF46" s="452"/>
      <c r="DG46" s="452"/>
      <c r="DH46" s="452"/>
      <c r="DI46" s="452"/>
      <c r="DJ46" s="452"/>
      <c r="DK46" s="452"/>
      <c r="DL46" s="452"/>
      <c r="DM46" s="452"/>
      <c r="DN46" s="452"/>
      <c r="DO46" s="452"/>
      <c r="DP46" s="452"/>
      <c r="DQ46" s="452"/>
      <c r="DR46" s="452"/>
      <c r="DS46" s="452"/>
      <c r="DT46" s="452"/>
      <c r="DU46" s="452"/>
      <c r="DV46" s="452"/>
      <c r="DW46" s="452"/>
      <c r="DX46" s="452"/>
      <c r="DY46" s="452"/>
      <c r="DZ46" s="452"/>
      <c r="EA46" s="452"/>
      <c r="EB46" s="452"/>
      <c r="EC46" s="452"/>
      <c r="ED46" s="452"/>
      <c r="EE46" s="452"/>
      <c r="EF46" s="452"/>
      <c r="EG46" s="452"/>
      <c r="EH46" s="452"/>
      <c r="EI46" s="452"/>
      <c r="EJ46" s="452"/>
      <c r="EK46" s="452"/>
      <c r="EL46" s="452"/>
      <c r="EM46" s="452"/>
      <c r="EN46" s="452"/>
      <c r="EO46" s="452"/>
      <c r="EP46" s="452"/>
      <c r="EQ46" s="452"/>
      <c r="ER46" s="452"/>
      <c r="ES46" s="452"/>
      <c r="ET46" s="452"/>
      <c r="EU46" s="452"/>
      <c r="EV46" s="452"/>
      <c r="EW46" s="452"/>
      <c r="EX46" s="452"/>
      <c r="EY46" s="452"/>
      <c r="EZ46" s="452"/>
      <c r="FA46" s="452"/>
      <c r="FB46" s="452"/>
      <c r="FC46" s="452"/>
      <c r="FD46" s="452"/>
      <c r="FE46" s="452"/>
      <c r="FF46" s="452"/>
      <c r="FG46" s="452"/>
      <c r="FH46" s="452"/>
      <c r="FI46" s="452"/>
      <c r="FJ46" s="452"/>
      <c r="FK46" s="452"/>
      <c r="FL46" s="452"/>
      <c r="FM46" s="452"/>
      <c r="FN46" s="452"/>
      <c r="FO46" s="452"/>
      <c r="FP46" s="452"/>
      <c r="FQ46" s="452"/>
      <c r="FR46" s="452"/>
      <c r="FS46" s="452"/>
      <c r="FT46" s="452"/>
      <c r="FU46" s="452"/>
      <c r="FV46" s="452"/>
      <c r="FW46" s="452"/>
      <c r="FX46" s="452"/>
      <c r="FY46" s="452"/>
      <c r="FZ46" s="452"/>
      <c r="GA46" s="452"/>
      <c r="GB46" s="452"/>
      <c r="GC46" s="452"/>
      <c r="GD46" s="452"/>
      <c r="GE46" s="452"/>
      <c r="GF46" s="452"/>
      <c r="GG46" s="452"/>
      <c r="GH46" s="452"/>
      <c r="GI46" s="452"/>
      <c r="GJ46" s="452"/>
      <c r="GK46" s="452"/>
      <c r="GL46" s="452"/>
      <c r="GM46" s="452"/>
      <c r="GN46" s="452"/>
    </row>
    <row r="47" spans="1:196" s="176" customFormat="1" ht="15" customHeight="1">
      <c r="A47" s="499" t="s">
        <v>287</v>
      </c>
      <c r="B47" s="516" t="s">
        <v>372</v>
      </c>
      <c r="C47" s="516"/>
      <c r="D47" s="516"/>
      <c r="E47" s="517" t="s">
        <v>373</v>
      </c>
      <c r="F47" s="518"/>
      <c r="G47" s="517" t="s">
        <v>374</v>
      </c>
      <c r="H47" s="518"/>
      <c r="I47" s="511">
        <f>E48-G48</f>
        <v>0</v>
      </c>
      <c r="J47" s="430"/>
      <c r="K47" s="511">
        <f>E48-G48</f>
        <v>0</v>
      </c>
    </row>
    <row r="48" spans="1:196" s="176" customFormat="1" ht="15" customHeight="1">
      <c r="A48" s="500"/>
      <c r="B48" s="516"/>
      <c r="C48" s="516"/>
      <c r="D48" s="516"/>
      <c r="E48" s="521">
        <v>0</v>
      </c>
      <c r="F48" s="522"/>
      <c r="G48" s="519">
        <f>E48*0.99%</f>
        <v>0</v>
      </c>
      <c r="H48" s="520"/>
      <c r="I48" s="512"/>
      <c r="J48" s="430"/>
      <c r="K48" s="512"/>
    </row>
    <row r="49" spans="1:11" s="253" customFormat="1" ht="20.100000000000001" customHeight="1">
      <c r="A49" s="230" t="s">
        <v>289</v>
      </c>
      <c r="B49" s="415" t="s">
        <v>310</v>
      </c>
      <c r="C49" s="415"/>
      <c r="D49" s="415"/>
      <c r="E49" s="415"/>
      <c r="F49" s="415"/>
      <c r="G49" s="415"/>
      <c r="H49" s="415"/>
      <c r="I49" s="252">
        <v>0</v>
      </c>
      <c r="J49" s="430"/>
      <c r="K49" s="252">
        <v>0</v>
      </c>
    </row>
    <row r="50" spans="1:11" s="176" customFormat="1" ht="20.100000000000001" customHeight="1">
      <c r="A50" s="254"/>
      <c r="B50" s="434" t="s">
        <v>337</v>
      </c>
      <c r="C50" s="434"/>
      <c r="D50" s="434"/>
      <c r="E50" s="434"/>
      <c r="F50" s="434"/>
      <c r="G50" s="434"/>
      <c r="H50" s="434"/>
      <c r="I50" s="194">
        <f>TRUNC(SUM(I47:I49),2)</f>
        <v>0</v>
      </c>
      <c r="J50" s="430"/>
      <c r="K50" s="194">
        <f>TRUNC(SUM(K47:K49),2)</f>
        <v>0</v>
      </c>
    </row>
    <row r="51" spans="1:11" s="176" customFormat="1" ht="20.100000000000001" customHeight="1">
      <c r="A51" s="456"/>
      <c r="B51" s="456"/>
      <c r="C51" s="456"/>
      <c r="D51" s="456"/>
      <c r="E51" s="456"/>
      <c r="F51" s="456"/>
      <c r="G51" s="456"/>
      <c r="H51" s="456"/>
      <c r="I51" s="456"/>
      <c r="J51" s="431"/>
      <c r="K51" s="255"/>
    </row>
    <row r="52" spans="1:11" s="176" customFormat="1" ht="20.100000000000001" customHeight="1">
      <c r="A52" s="428" t="s">
        <v>338</v>
      </c>
      <c r="B52" s="428"/>
      <c r="C52" s="428"/>
      <c r="D52" s="428"/>
      <c r="E52" s="428"/>
      <c r="F52" s="428"/>
      <c r="G52" s="428"/>
      <c r="H52" s="428"/>
      <c r="I52" s="428"/>
      <c r="J52" s="428"/>
      <c r="K52" s="428"/>
    </row>
    <row r="53" spans="1:11" s="176" customFormat="1" ht="20.100000000000001" customHeight="1">
      <c r="A53" s="193">
        <v>2</v>
      </c>
      <c r="B53" s="425" t="s">
        <v>339</v>
      </c>
      <c r="C53" s="426"/>
      <c r="D53" s="426"/>
      <c r="E53" s="426"/>
      <c r="F53" s="426"/>
      <c r="G53" s="426"/>
      <c r="H53" s="427"/>
      <c r="I53" s="193" t="s">
        <v>50</v>
      </c>
      <c r="J53" s="429"/>
      <c r="K53" s="193" t="s">
        <v>50</v>
      </c>
    </row>
    <row r="54" spans="1:11" s="176" customFormat="1" ht="20.100000000000001" customHeight="1">
      <c r="A54" s="193" t="s">
        <v>314</v>
      </c>
      <c r="B54" s="457" t="s">
        <v>315</v>
      </c>
      <c r="C54" s="458"/>
      <c r="D54" s="458"/>
      <c r="E54" s="458"/>
      <c r="F54" s="458"/>
      <c r="G54" s="458"/>
      <c r="H54" s="459"/>
      <c r="I54" s="256">
        <f>I29</f>
        <v>884.28</v>
      </c>
      <c r="J54" s="430"/>
      <c r="K54" s="256">
        <f>K29</f>
        <v>1017.8100000000001</v>
      </c>
    </row>
    <row r="55" spans="1:11" s="176" customFormat="1" ht="20.100000000000001" customHeight="1">
      <c r="A55" s="193" t="s">
        <v>321</v>
      </c>
      <c r="B55" s="457" t="s">
        <v>322</v>
      </c>
      <c r="C55" s="458"/>
      <c r="D55" s="458"/>
      <c r="E55" s="458"/>
      <c r="F55" s="458"/>
      <c r="G55" s="458"/>
      <c r="H55" s="459"/>
      <c r="I55" s="256">
        <f>I44</f>
        <v>1836.0899999999997</v>
      </c>
      <c r="J55" s="430"/>
      <c r="K55" s="256">
        <f>K44</f>
        <v>2113.3399999999997</v>
      </c>
    </row>
    <row r="56" spans="1:11" s="176" customFormat="1" ht="20.100000000000001" customHeight="1">
      <c r="A56" s="193" t="s">
        <v>335</v>
      </c>
      <c r="B56" s="457" t="s">
        <v>336</v>
      </c>
      <c r="C56" s="458"/>
      <c r="D56" s="458"/>
      <c r="E56" s="458"/>
      <c r="F56" s="458"/>
      <c r="G56" s="458"/>
      <c r="H56" s="459"/>
      <c r="I56" s="256">
        <f>I50</f>
        <v>0</v>
      </c>
      <c r="J56" s="430"/>
      <c r="K56" s="256">
        <f>K50</f>
        <v>0</v>
      </c>
    </row>
    <row r="57" spans="1:11" s="176" customFormat="1" ht="21" customHeight="1">
      <c r="A57" s="460" t="s">
        <v>51</v>
      </c>
      <c r="B57" s="461"/>
      <c r="C57" s="461"/>
      <c r="D57" s="461"/>
      <c r="E57" s="461"/>
      <c r="F57" s="461"/>
      <c r="G57" s="461"/>
      <c r="H57" s="462"/>
      <c r="I57" s="194">
        <f>SUM(I54:I56)</f>
        <v>2720.37</v>
      </c>
      <c r="J57" s="431"/>
      <c r="K57" s="194">
        <f>SUM(K54:K56)</f>
        <v>3131.1499999999996</v>
      </c>
    </row>
    <row r="58" spans="1:11" s="176" customFormat="1" ht="20.100000000000001" customHeight="1">
      <c r="A58" s="439" t="s">
        <v>52</v>
      </c>
      <c r="B58" s="439"/>
      <c r="C58" s="439"/>
      <c r="D58" s="439"/>
      <c r="E58" s="439"/>
      <c r="F58" s="439"/>
      <c r="G58" s="439"/>
      <c r="H58" s="439"/>
      <c r="I58" s="439"/>
      <c r="J58" s="439"/>
      <c r="K58" s="439"/>
    </row>
    <row r="59" spans="1:11" s="176" customFormat="1" ht="20.100000000000001" customHeight="1">
      <c r="A59" s="239">
        <v>3</v>
      </c>
      <c r="B59" s="439" t="s">
        <v>340</v>
      </c>
      <c r="C59" s="439"/>
      <c r="D59" s="439"/>
      <c r="E59" s="439"/>
      <c r="F59" s="439"/>
      <c r="G59" s="439"/>
      <c r="H59" s="439"/>
      <c r="I59" s="193" t="s">
        <v>50</v>
      </c>
      <c r="J59" s="257"/>
      <c r="K59" s="193" t="s">
        <v>50</v>
      </c>
    </row>
    <row r="60" spans="1:11" s="176" customFormat="1" ht="20.100000000000001" customHeight="1">
      <c r="A60" s="230" t="s">
        <v>287</v>
      </c>
      <c r="B60" s="415" t="s">
        <v>341</v>
      </c>
      <c r="C60" s="415"/>
      <c r="D60" s="415"/>
      <c r="E60" s="415"/>
      <c r="F60" s="415"/>
      <c r="G60" s="415"/>
      <c r="H60" s="324">
        <v>0</v>
      </c>
      <c r="I60" s="210">
        <f>TRUNC($I$23*H60,2)</f>
        <v>0</v>
      </c>
      <c r="J60" s="259"/>
      <c r="K60" s="210">
        <f>TRUNC($K$23*H60,2)</f>
        <v>0</v>
      </c>
    </row>
    <row r="61" spans="1:11" s="176" customFormat="1" ht="21.6" customHeight="1">
      <c r="A61" s="230" t="s">
        <v>289</v>
      </c>
      <c r="B61" s="415" t="s">
        <v>342</v>
      </c>
      <c r="C61" s="415"/>
      <c r="D61" s="415"/>
      <c r="E61" s="415"/>
      <c r="F61" s="415"/>
      <c r="G61" s="415"/>
      <c r="H61" s="241">
        <v>0.08</v>
      </c>
      <c r="I61" s="210">
        <f>TRUNC(+I60*H61,2)</f>
        <v>0</v>
      </c>
      <c r="J61" s="259"/>
      <c r="K61" s="210">
        <f>TRUNC(+K60*H61,2)</f>
        <v>0</v>
      </c>
    </row>
    <row r="62" spans="1:11" s="176" customFormat="1" ht="26.25" customHeight="1">
      <c r="A62" s="230" t="s">
        <v>292</v>
      </c>
      <c r="B62" s="432" t="s">
        <v>343</v>
      </c>
      <c r="C62" s="432"/>
      <c r="D62" s="432"/>
      <c r="E62" s="432"/>
      <c r="F62" s="432"/>
      <c r="G62" s="432"/>
      <c r="H62" s="241">
        <v>1.9439999999999999E-2</v>
      </c>
      <c r="I62" s="242">
        <f t="shared" ref="I62:I64" si="2">TRUNC($I$23*H62,2)</f>
        <v>88.41</v>
      </c>
      <c r="J62" s="442"/>
      <c r="K62" s="243">
        <f t="shared" ref="K62:K64" si="3">TRUNC($K$23*H62,2)</f>
        <v>101.76</v>
      </c>
    </row>
    <row r="63" spans="1:11" s="176" customFormat="1" ht="19.149999999999999" customHeight="1">
      <c r="A63" s="230" t="s">
        <v>294</v>
      </c>
      <c r="B63" s="432" t="s">
        <v>344</v>
      </c>
      <c r="C63" s="432"/>
      <c r="D63" s="432"/>
      <c r="E63" s="432"/>
      <c r="F63" s="432"/>
      <c r="G63" s="432"/>
      <c r="H63" s="260">
        <f>H44</f>
        <v>0.33800000000000002</v>
      </c>
      <c r="I63" s="242">
        <f>TRUNC($I$62*H63,2)</f>
        <v>29.88</v>
      </c>
      <c r="J63" s="442"/>
      <c r="K63" s="243">
        <f>TRUNC($K$62*H63,2)</f>
        <v>34.39</v>
      </c>
    </row>
    <row r="64" spans="1:11" s="176" customFormat="1" ht="28.15" customHeight="1">
      <c r="A64" s="230" t="s">
        <v>326</v>
      </c>
      <c r="B64" s="432" t="s">
        <v>394</v>
      </c>
      <c r="C64" s="432"/>
      <c r="D64" s="432"/>
      <c r="E64" s="432"/>
      <c r="F64" s="432"/>
      <c r="G64" s="432"/>
      <c r="H64" s="260">
        <v>0</v>
      </c>
      <c r="I64" s="242">
        <f t="shared" si="2"/>
        <v>0</v>
      </c>
      <c r="J64" s="442"/>
      <c r="K64" s="243">
        <f t="shared" si="3"/>
        <v>0</v>
      </c>
    </row>
    <row r="65" spans="1:11" s="176" customFormat="1" ht="20.25" customHeight="1" thickBot="1">
      <c r="A65" s="434" t="s">
        <v>51</v>
      </c>
      <c r="B65" s="434"/>
      <c r="C65" s="434"/>
      <c r="D65" s="434"/>
      <c r="E65" s="434"/>
      <c r="F65" s="434"/>
      <c r="G65" s="434"/>
      <c r="H65" s="250">
        <f>SUM(H60:H64)</f>
        <v>0.43744000000000005</v>
      </c>
      <c r="I65" s="261">
        <f>SUM(I60:I64)</f>
        <v>118.28999999999999</v>
      </c>
      <c r="J65" s="442"/>
      <c r="K65" s="247">
        <f>SUM(K60:K64)</f>
        <v>136.15</v>
      </c>
    </row>
    <row r="66" spans="1:11" s="176" customFormat="1" ht="20.25" customHeight="1" thickTop="1" thickBot="1">
      <c r="A66" s="465" t="s">
        <v>345</v>
      </c>
      <c r="B66" s="466"/>
      <c r="C66" s="466"/>
      <c r="D66" s="466"/>
      <c r="E66" s="466"/>
      <c r="F66" s="467"/>
      <c r="G66" s="450" t="s">
        <v>318</v>
      </c>
      <c r="H66" s="451"/>
      <c r="I66" s="262">
        <f>I23</f>
        <v>4548.05</v>
      </c>
      <c r="J66" s="442"/>
      <c r="K66" s="263">
        <f>K23</f>
        <v>5234.8100000000004</v>
      </c>
    </row>
    <row r="67" spans="1:11" s="176" customFormat="1" ht="20.25" customHeight="1" thickTop="1" thickBot="1">
      <c r="A67" s="468"/>
      <c r="B67" s="469"/>
      <c r="C67" s="469"/>
      <c r="D67" s="469"/>
      <c r="E67" s="469"/>
      <c r="F67" s="470"/>
      <c r="G67" s="450" t="s">
        <v>346</v>
      </c>
      <c r="H67" s="451"/>
      <c r="I67" s="262">
        <f>SUM(I66)</f>
        <v>4548.05</v>
      </c>
      <c r="J67" s="442"/>
      <c r="K67" s="263">
        <f>SUM(K66)</f>
        <v>5234.8100000000004</v>
      </c>
    </row>
    <row r="68" spans="1:11" s="176" customFormat="1" ht="20.100000000000001" customHeight="1" thickTop="1">
      <c r="A68" s="439" t="s">
        <v>53</v>
      </c>
      <c r="B68" s="439"/>
      <c r="C68" s="439"/>
      <c r="D68" s="439"/>
      <c r="E68" s="439"/>
      <c r="F68" s="439"/>
      <c r="G68" s="439"/>
      <c r="H68" s="439"/>
      <c r="I68" s="439"/>
      <c r="J68" s="463"/>
      <c r="K68" s="463"/>
    </row>
    <row r="69" spans="1:11" s="176" customFormat="1" ht="20.100000000000001" customHeight="1">
      <c r="A69" s="239" t="s">
        <v>347</v>
      </c>
      <c r="B69" s="464" t="s">
        <v>348</v>
      </c>
      <c r="C69" s="464"/>
      <c r="D69" s="464"/>
      <c r="E69" s="464"/>
      <c r="F69" s="464"/>
      <c r="G69" s="464"/>
      <c r="H69" s="464"/>
      <c r="I69" s="193" t="s">
        <v>50</v>
      </c>
      <c r="J69" s="429"/>
      <c r="K69" s="193" t="s">
        <v>50</v>
      </c>
    </row>
    <row r="70" spans="1:11" s="176" customFormat="1" ht="25.15" customHeight="1">
      <c r="A70" s="230" t="s">
        <v>287</v>
      </c>
      <c r="B70" s="432" t="s">
        <v>349</v>
      </c>
      <c r="C70" s="432"/>
      <c r="D70" s="432"/>
      <c r="E70" s="432"/>
      <c r="F70" s="432"/>
      <c r="G70" s="432"/>
      <c r="H70" s="241">
        <f>((1+1/3)/12)/12</f>
        <v>9.2592592592592587E-3</v>
      </c>
      <c r="I70" s="210">
        <f>TRUNC($I$23*H70,2)</f>
        <v>42.11</v>
      </c>
      <c r="J70" s="430"/>
      <c r="K70" s="210">
        <f>TRUNC($K$23*H70,2)</f>
        <v>48.47</v>
      </c>
    </row>
    <row r="71" spans="1:11" s="176" customFormat="1" ht="20.100000000000001" customHeight="1">
      <c r="A71" s="230" t="s">
        <v>289</v>
      </c>
      <c r="B71" s="415" t="s">
        <v>350</v>
      </c>
      <c r="C71" s="415"/>
      <c r="D71" s="415"/>
      <c r="E71" s="415"/>
      <c r="F71" s="415"/>
      <c r="G71" s="415"/>
      <c r="H71" s="258">
        <v>0</v>
      </c>
      <c r="I71" s="210">
        <f>TRUNC($I$23*H71,2)</f>
        <v>0</v>
      </c>
      <c r="J71" s="430"/>
      <c r="K71" s="210">
        <f>TRUNC($K$23*H71,2)</f>
        <v>0</v>
      </c>
    </row>
    <row r="72" spans="1:11" s="176" customFormat="1" ht="20.100000000000001" customHeight="1">
      <c r="A72" s="230" t="s">
        <v>292</v>
      </c>
      <c r="B72" s="415" t="s">
        <v>351</v>
      </c>
      <c r="C72" s="415"/>
      <c r="D72" s="415"/>
      <c r="E72" s="415"/>
      <c r="F72" s="415"/>
      <c r="G72" s="415"/>
      <c r="H72" s="258">
        <v>0</v>
      </c>
      <c r="I72" s="210">
        <f>TRUNC($I$23*H72,2)</f>
        <v>0</v>
      </c>
      <c r="J72" s="430"/>
      <c r="K72" s="210">
        <f>TRUNC($K$23*H72,2)</f>
        <v>0</v>
      </c>
    </row>
    <row r="73" spans="1:11" s="176" customFormat="1" ht="20.100000000000001" customHeight="1">
      <c r="A73" s="471" t="s">
        <v>51</v>
      </c>
      <c r="B73" s="472"/>
      <c r="C73" s="472"/>
      <c r="D73" s="472"/>
      <c r="E73" s="472"/>
      <c r="F73" s="472"/>
      <c r="G73" s="472"/>
      <c r="H73" s="473"/>
      <c r="I73" s="194">
        <f>SUM(I70:I72)</f>
        <v>42.11</v>
      </c>
      <c r="J73" s="431"/>
      <c r="K73" s="194">
        <f>SUM(K70:K72)</f>
        <v>48.47</v>
      </c>
    </row>
    <row r="74" spans="1:11" s="176" customFormat="1" ht="18" customHeight="1">
      <c r="A74" s="428" t="s">
        <v>391</v>
      </c>
      <c r="B74" s="428"/>
      <c r="C74" s="428"/>
      <c r="D74" s="428"/>
      <c r="E74" s="428"/>
      <c r="F74" s="428"/>
      <c r="G74" s="428"/>
      <c r="H74" s="428"/>
      <c r="I74" s="428"/>
      <c r="J74" s="428"/>
      <c r="K74" s="428"/>
    </row>
    <row r="75" spans="1:11" s="176" customFormat="1" ht="20.100000000000001" customHeight="1">
      <c r="A75" s="234">
        <v>5</v>
      </c>
      <c r="B75" s="428" t="s">
        <v>397</v>
      </c>
      <c r="C75" s="428"/>
      <c r="D75" s="428"/>
      <c r="E75" s="428"/>
      <c r="F75" s="428"/>
      <c r="G75" s="428"/>
      <c r="H75" s="428"/>
      <c r="I75" s="193" t="s">
        <v>50</v>
      </c>
      <c r="J75" s="486"/>
      <c r="K75" s="193" t="s">
        <v>50</v>
      </c>
    </row>
    <row r="76" spans="1:11" s="176" customFormat="1" ht="20.100000000000001" customHeight="1">
      <c r="A76" s="230" t="s">
        <v>287</v>
      </c>
      <c r="B76" s="504" t="s">
        <v>393</v>
      </c>
      <c r="C76" s="505"/>
      <c r="D76" s="505"/>
      <c r="E76" s="505"/>
      <c r="F76" s="505"/>
      <c r="G76" s="505"/>
      <c r="H76" s="506"/>
      <c r="I76" s="252">
        <f>'Planilha CFP - NÍVEIS 2 e 3'!H19</f>
        <v>0</v>
      </c>
      <c r="J76" s="487"/>
      <c r="K76" s="252">
        <f>'Planilha CFP - NÍVEIS 2 e 3'!I19</f>
        <v>0</v>
      </c>
    </row>
    <row r="77" spans="1:11" s="176" customFormat="1" ht="20.100000000000001" customHeight="1">
      <c r="A77" s="434" t="s">
        <v>392</v>
      </c>
      <c r="B77" s="434"/>
      <c r="C77" s="434"/>
      <c r="D77" s="434"/>
      <c r="E77" s="434"/>
      <c r="F77" s="434"/>
      <c r="G77" s="434"/>
      <c r="H77" s="434"/>
      <c r="I77" s="194">
        <f>TRUNC(SUM(I76:I76),2)</f>
        <v>0</v>
      </c>
      <c r="J77" s="487"/>
      <c r="K77" s="194">
        <f>'Planilha CFP - NÍVEIS 2 e 3'!I19</f>
        <v>0</v>
      </c>
    </row>
    <row r="78" spans="1:11" s="176" customFormat="1" ht="20.100000000000001" customHeight="1" thickBot="1">
      <c r="A78" s="489" t="s">
        <v>398</v>
      </c>
      <c r="B78" s="489"/>
      <c r="C78" s="489"/>
      <c r="D78" s="489"/>
      <c r="E78" s="489"/>
      <c r="F78" s="489"/>
      <c r="G78" s="489"/>
      <c r="H78" s="489"/>
      <c r="I78" s="489"/>
      <c r="J78" s="487"/>
      <c r="K78" s="264"/>
    </row>
    <row r="79" spans="1:11" s="176" customFormat="1" ht="20.100000000000001" customHeight="1" thickTop="1" thickBot="1">
      <c r="A79" s="465" t="s">
        <v>352</v>
      </c>
      <c r="B79" s="466"/>
      <c r="C79" s="466"/>
      <c r="D79" s="466"/>
      <c r="E79" s="466"/>
      <c r="F79" s="467"/>
      <c r="G79" s="450" t="s">
        <v>318</v>
      </c>
      <c r="H79" s="451"/>
      <c r="I79" s="265">
        <f>I23</f>
        <v>4548.05</v>
      </c>
      <c r="J79" s="487"/>
      <c r="K79" s="266">
        <f>K23</f>
        <v>5234.8100000000004</v>
      </c>
    </row>
    <row r="80" spans="1:11" s="176" customFormat="1" ht="20.100000000000001" customHeight="1" thickTop="1" thickBot="1">
      <c r="A80" s="490"/>
      <c r="B80" s="491"/>
      <c r="C80" s="491"/>
      <c r="D80" s="491"/>
      <c r="E80" s="491"/>
      <c r="F80" s="492"/>
      <c r="G80" s="450" t="s">
        <v>353</v>
      </c>
      <c r="H80" s="451"/>
      <c r="I80" s="265">
        <f>I57</f>
        <v>2720.37</v>
      </c>
      <c r="J80" s="487"/>
      <c r="K80" s="266">
        <f>K57</f>
        <v>3131.1499999999996</v>
      </c>
    </row>
    <row r="81" spans="1:11" s="176" customFormat="1" ht="20.100000000000001" customHeight="1" thickTop="1" thickBot="1">
      <c r="A81" s="490"/>
      <c r="B81" s="491"/>
      <c r="C81" s="491"/>
      <c r="D81" s="491"/>
      <c r="E81" s="491"/>
      <c r="F81" s="492"/>
      <c r="G81" s="450" t="s">
        <v>354</v>
      </c>
      <c r="H81" s="451"/>
      <c r="I81" s="265">
        <f>I65</f>
        <v>118.28999999999999</v>
      </c>
      <c r="J81" s="487"/>
      <c r="K81" s="266">
        <f>K65</f>
        <v>136.15</v>
      </c>
    </row>
    <row r="82" spans="1:11" s="176" customFormat="1" ht="20.100000000000001" customHeight="1" thickTop="1" thickBot="1">
      <c r="A82" s="490"/>
      <c r="B82" s="491"/>
      <c r="C82" s="491"/>
      <c r="D82" s="491"/>
      <c r="E82" s="491"/>
      <c r="F82" s="492"/>
      <c r="G82" s="450" t="s">
        <v>355</v>
      </c>
      <c r="H82" s="451"/>
      <c r="I82" s="265">
        <f>I73</f>
        <v>42.11</v>
      </c>
      <c r="J82" s="487"/>
      <c r="K82" s="266">
        <f>K73</f>
        <v>48.47</v>
      </c>
    </row>
    <row r="83" spans="1:11" s="176" customFormat="1" ht="20.100000000000001" customHeight="1" thickTop="1" thickBot="1">
      <c r="A83" s="490"/>
      <c r="B83" s="491"/>
      <c r="C83" s="491"/>
      <c r="D83" s="491"/>
      <c r="E83" s="491"/>
      <c r="F83" s="492"/>
      <c r="G83" s="450" t="s">
        <v>356</v>
      </c>
      <c r="H83" s="451"/>
      <c r="I83" s="265">
        <f>I77</f>
        <v>0</v>
      </c>
      <c r="J83" s="487"/>
      <c r="K83" s="266">
        <f>K77</f>
        <v>0</v>
      </c>
    </row>
    <row r="84" spans="1:11" s="176" customFormat="1" ht="20.100000000000001" customHeight="1" thickTop="1" thickBot="1">
      <c r="A84" s="468"/>
      <c r="B84" s="469"/>
      <c r="C84" s="469"/>
      <c r="D84" s="469"/>
      <c r="E84" s="469"/>
      <c r="F84" s="470"/>
      <c r="G84" s="450" t="s">
        <v>346</v>
      </c>
      <c r="H84" s="451"/>
      <c r="I84" s="265">
        <f>SUM(I79:I83)</f>
        <v>7428.82</v>
      </c>
      <c r="J84" s="488"/>
      <c r="K84" s="266">
        <f>SUM(K79:K83)</f>
        <v>8550.5799999999981</v>
      </c>
    </row>
    <row r="85" spans="1:11" s="176" customFormat="1" ht="20.100000000000001" customHeight="1" thickTop="1">
      <c r="A85" s="464" t="s">
        <v>357</v>
      </c>
      <c r="B85" s="464"/>
      <c r="C85" s="464"/>
      <c r="D85" s="464"/>
      <c r="E85" s="464"/>
      <c r="F85" s="464"/>
      <c r="G85" s="464"/>
      <c r="H85" s="464"/>
      <c r="I85" s="464"/>
      <c r="J85" s="464"/>
      <c r="K85" s="485"/>
    </row>
    <row r="86" spans="1:11" s="176" customFormat="1" ht="25.15" customHeight="1">
      <c r="A86" s="239">
        <v>6</v>
      </c>
      <c r="B86" s="464" t="s">
        <v>54</v>
      </c>
      <c r="C86" s="464"/>
      <c r="D86" s="464"/>
      <c r="E86" s="464"/>
      <c r="F86" s="464"/>
      <c r="G86" s="464"/>
      <c r="H86" s="267" t="s">
        <v>308</v>
      </c>
      <c r="I86" s="195" t="s">
        <v>50</v>
      </c>
      <c r="J86" s="477"/>
      <c r="K86" s="195" t="s">
        <v>50</v>
      </c>
    </row>
    <row r="87" spans="1:11" s="176" customFormat="1" ht="22.9" customHeight="1">
      <c r="A87" s="230" t="s">
        <v>287</v>
      </c>
      <c r="B87" s="415" t="s">
        <v>55</v>
      </c>
      <c r="C87" s="415"/>
      <c r="D87" s="415"/>
      <c r="E87" s="415"/>
      <c r="F87" s="415"/>
      <c r="G87" s="415"/>
      <c r="H87" s="268">
        <v>0.01</v>
      </c>
      <c r="I87" s="210">
        <f>ROUND(H87*I107,2)</f>
        <v>74.290000000000006</v>
      </c>
      <c r="J87" s="478"/>
      <c r="K87" s="210">
        <f>ROUND(H87*K107,2)</f>
        <v>85.51</v>
      </c>
    </row>
    <row r="88" spans="1:11" s="176" customFormat="1" ht="21" customHeight="1">
      <c r="A88" s="230" t="s">
        <v>289</v>
      </c>
      <c r="B88" s="415" t="s">
        <v>56</v>
      </c>
      <c r="C88" s="415"/>
      <c r="D88" s="415"/>
      <c r="E88" s="415"/>
      <c r="F88" s="415"/>
      <c r="G88" s="415"/>
      <c r="H88" s="268">
        <v>0.01</v>
      </c>
      <c r="I88" s="210">
        <f>ROUND((I107+I87)*H88,2)</f>
        <v>75.03</v>
      </c>
      <c r="J88" s="478"/>
      <c r="K88" s="210">
        <f>ROUND((K107+K87)*H88,2)</f>
        <v>86.36</v>
      </c>
    </row>
    <row r="89" spans="1:11" s="176" customFormat="1" ht="21" customHeight="1">
      <c r="A89" s="269"/>
      <c r="B89" s="480" t="s">
        <v>358</v>
      </c>
      <c r="C89" s="481"/>
      <c r="D89" s="481"/>
      <c r="E89" s="481"/>
      <c r="F89" s="482"/>
      <c r="G89" s="483" t="s">
        <v>359</v>
      </c>
      <c r="H89" s="484"/>
      <c r="I89" s="196">
        <f>I87+I88+I84</f>
        <v>7578.1399999999994</v>
      </c>
      <c r="J89" s="478"/>
      <c r="K89" s="196">
        <f>K87+K88+K84</f>
        <v>8722.4499999999989</v>
      </c>
    </row>
    <row r="90" spans="1:11" s="176" customFormat="1" ht="23.25" customHeight="1">
      <c r="A90" s="416" t="s">
        <v>292</v>
      </c>
      <c r="B90" s="504" t="s">
        <v>57</v>
      </c>
      <c r="C90" s="505"/>
      <c r="D90" s="505"/>
      <c r="E90" s="505"/>
      <c r="F90" s="506"/>
      <c r="G90" s="270">
        <f>(H97*100)</f>
        <v>8.6499999999999986</v>
      </c>
      <c r="H90" s="271">
        <f>+(100-G90)/100</f>
        <v>0.91349999999999998</v>
      </c>
      <c r="I90" s="210">
        <f>I89/H90</f>
        <v>8295.7197591680342</v>
      </c>
      <c r="J90" s="479"/>
      <c r="K90" s="210">
        <f>K89/H90</f>
        <v>9548.3853311439507</v>
      </c>
    </row>
    <row r="91" spans="1:11" s="176" customFormat="1" ht="20.100000000000001" customHeight="1">
      <c r="A91" s="416"/>
      <c r="B91" s="272" t="s">
        <v>58</v>
      </c>
      <c r="C91" s="273"/>
      <c r="D91" s="273"/>
      <c r="E91" s="273"/>
      <c r="F91" s="273"/>
      <c r="G91" s="273"/>
      <c r="H91" s="273"/>
      <c r="I91" s="273"/>
      <c r="J91" s="274"/>
      <c r="K91" s="275"/>
    </row>
    <row r="92" spans="1:11" s="176" customFormat="1" ht="27.75" customHeight="1">
      <c r="A92" s="416"/>
      <c r="B92" s="415" t="s">
        <v>234</v>
      </c>
      <c r="C92" s="507"/>
      <c r="D92" s="507"/>
      <c r="E92" s="507"/>
      <c r="F92" s="507"/>
      <c r="G92" s="507"/>
      <c r="H92" s="276">
        <v>6.4999999999999997E-3</v>
      </c>
      <c r="I92" s="210">
        <f>I90*H92</f>
        <v>53.922178434592219</v>
      </c>
      <c r="J92" s="477"/>
      <c r="K92" s="210">
        <f>K90*H92</f>
        <v>62.06450465243568</v>
      </c>
    </row>
    <row r="93" spans="1:11" s="176" customFormat="1" ht="20.100000000000001" customHeight="1">
      <c r="A93" s="416"/>
      <c r="B93" s="415" t="s">
        <v>235</v>
      </c>
      <c r="C93" s="507"/>
      <c r="D93" s="507"/>
      <c r="E93" s="507"/>
      <c r="F93" s="507"/>
      <c r="G93" s="507"/>
      <c r="H93" s="276">
        <v>0.03</v>
      </c>
      <c r="I93" s="210">
        <f>I90*H93</f>
        <v>248.87159277504102</v>
      </c>
      <c r="J93" s="478"/>
      <c r="K93" s="210">
        <f>K90*H93</f>
        <v>286.45155993431848</v>
      </c>
    </row>
    <row r="94" spans="1:11" s="176" customFormat="1" ht="20.100000000000001" customHeight="1">
      <c r="A94" s="416"/>
      <c r="B94" s="277" t="s">
        <v>59</v>
      </c>
      <c r="C94" s="278"/>
      <c r="D94" s="278"/>
      <c r="E94" s="278"/>
      <c r="F94" s="278"/>
      <c r="G94" s="278"/>
      <c r="H94" s="279"/>
      <c r="I94" s="210"/>
      <c r="J94" s="478"/>
      <c r="K94" s="210"/>
    </row>
    <row r="95" spans="1:11" s="176" customFormat="1" ht="20.100000000000001" customHeight="1">
      <c r="A95" s="416"/>
      <c r="B95" s="415" t="s">
        <v>236</v>
      </c>
      <c r="C95" s="415"/>
      <c r="D95" s="415"/>
      <c r="E95" s="415"/>
      <c r="F95" s="415"/>
      <c r="G95" s="415"/>
      <c r="H95" s="280">
        <v>0.05</v>
      </c>
      <c r="I95" s="210">
        <f>I90*H95</f>
        <v>414.78598795840173</v>
      </c>
      <c r="J95" s="478"/>
      <c r="K95" s="210">
        <f>K90*H95</f>
        <v>477.41926655719755</v>
      </c>
    </row>
    <row r="96" spans="1:11" s="176" customFormat="1" ht="20.100000000000001" customHeight="1">
      <c r="A96" s="416"/>
      <c r="B96" s="415" t="s">
        <v>237</v>
      </c>
      <c r="C96" s="415"/>
      <c r="D96" s="415"/>
      <c r="E96" s="415"/>
      <c r="F96" s="415"/>
      <c r="G96" s="415"/>
      <c r="H96" s="276">
        <v>0</v>
      </c>
      <c r="I96" s="210">
        <f>I90*H96</f>
        <v>0</v>
      </c>
      <c r="J96" s="478"/>
      <c r="K96" s="210">
        <f>K90*H96</f>
        <v>0</v>
      </c>
    </row>
    <row r="97" spans="1:11" s="176" customFormat="1" ht="20.100000000000001" customHeight="1">
      <c r="A97" s="508" t="s">
        <v>360</v>
      </c>
      <c r="B97" s="509"/>
      <c r="C97" s="509"/>
      <c r="D97" s="509"/>
      <c r="E97" s="509"/>
      <c r="F97" s="509"/>
      <c r="G97" s="510"/>
      <c r="H97" s="281">
        <f>SUM(H92:H96)</f>
        <v>8.6499999999999994E-2</v>
      </c>
      <c r="I97" s="210">
        <f>SUM(I92:I96)</f>
        <v>717.57975916803503</v>
      </c>
      <c r="J97" s="478"/>
      <c r="K97" s="210">
        <f>SUM(K92:K96)</f>
        <v>825.93533114395177</v>
      </c>
    </row>
    <row r="98" spans="1:11" s="176" customFormat="1" ht="16.5" customHeight="1">
      <c r="A98" s="471" t="s">
        <v>361</v>
      </c>
      <c r="B98" s="472"/>
      <c r="C98" s="472"/>
      <c r="D98" s="472"/>
      <c r="E98" s="472"/>
      <c r="F98" s="472"/>
      <c r="G98" s="472"/>
      <c r="H98" s="473"/>
      <c r="I98" s="194">
        <f>I87+I88+I97</f>
        <v>866.89975916803496</v>
      </c>
      <c r="J98" s="478"/>
      <c r="K98" s="194">
        <f>K87+K88+K97</f>
        <v>997.80533114395178</v>
      </c>
    </row>
    <row r="99" spans="1:11" s="176" customFormat="1" ht="20.100000000000001" customHeight="1">
      <c r="A99" s="474" t="s">
        <v>362</v>
      </c>
      <c r="B99" s="475"/>
      <c r="C99" s="475"/>
      <c r="D99" s="475"/>
      <c r="E99" s="475"/>
      <c r="F99" s="475"/>
      <c r="G99" s="475"/>
      <c r="H99" s="476"/>
      <c r="I99" s="197">
        <f>I98</f>
        <v>866.89975916803496</v>
      </c>
      <c r="J99" s="479"/>
      <c r="K99" s="197">
        <f>K98</f>
        <v>997.80533114395178</v>
      </c>
    </row>
    <row r="100" spans="1:11" s="176" customFormat="1" ht="20.100000000000001" customHeight="1">
      <c r="A100" s="501" t="s">
        <v>363</v>
      </c>
      <c r="B100" s="501"/>
      <c r="C100" s="501"/>
      <c r="D100" s="501"/>
      <c r="E100" s="501"/>
      <c r="F100" s="501"/>
      <c r="G100" s="501"/>
      <c r="H100" s="501"/>
      <c r="I100" s="501"/>
      <c r="J100" s="501"/>
      <c r="K100" s="501"/>
    </row>
    <row r="101" spans="1:11" s="176" customFormat="1" ht="22.15" customHeight="1">
      <c r="A101" s="439" t="s">
        <v>364</v>
      </c>
      <c r="B101" s="439"/>
      <c r="C101" s="439"/>
      <c r="D101" s="439"/>
      <c r="E101" s="439"/>
      <c r="F101" s="439"/>
      <c r="G101" s="439"/>
      <c r="H101" s="439"/>
      <c r="I101" s="193" t="s">
        <v>50</v>
      </c>
      <c r="J101" s="486"/>
      <c r="K101" s="193" t="s">
        <v>50</v>
      </c>
    </row>
    <row r="102" spans="1:11" s="176" customFormat="1" ht="20.100000000000001" customHeight="1">
      <c r="A102" s="282" t="s">
        <v>287</v>
      </c>
      <c r="B102" s="415" t="s">
        <v>60</v>
      </c>
      <c r="C102" s="415"/>
      <c r="D102" s="415"/>
      <c r="E102" s="415"/>
      <c r="F102" s="415"/>
      <c r="G102" s="415"/>
      <c r="H102" s="415"/>
      <c r="I102" s="210">
        <f>I23</f>
        <v>4548.05</v>
      </c>
      <c r="J102" s="487"/>
      <c r="K102" s="210">
        <f>K23</f>
        <v>5234.8100000000004</v>
      </c>
    </row>
    <row r="103" spans="1:11" s="176" customFormat="1" ht="20.100000000000001" customHeight="1">
      <c r="A103" s="282" t="s">
        <v>289</v>
      </c>
      <c r="B103" s="415" t="s">
        <v>61</v>
      </c>
      <c r="C103" s="415"/>
      <c r="D103" s="415"/>
      <c r="E103" s="415"/>
      <c r="F103" s="415"/>
      <c r="G103" s="415"/>
      <c r="H103" s="415"/>
      <c r="I103" s="210">
        <f>I57</f>
        <v>2720.37</v>
      </c>
      <c r="J103" s="487"/>
      <c r="K103" s="210">
        <f>K57</f>
        <v>3131.1499999999996</v>
      </c>
    </row>
    <row r="104" spans="1:11" s="176" customFormat="1" ht="20.100000000000001" customHeight="1">
      <c r="A104" s="282" t="s">
        <v>292</v>
      </c>
      <c r="B104" s="415" t="s">
        <v>52</v>
      </c>
      <c r="C104" s="415"/>
      <c r="D104" s="415"/>
      <c r="E104" s="415"/>
      <c r="F104" s="415"/>
      <c r="G104" s="415"/>
      <c r="H104" s="415"/>
      <c r="I104" s="210">
        <f>I65</f>
        <v>118.28999999999999</v>
      </c>
      <c r="J104" s="487"/>
      <c r="K104" s="210">
        <f>K65</f>
        <v>136.15</v>
      </c>
    </row>
    <row r="105" spans="1:11" s="176" customFormat="1" ht="20.100000000000001" customHeight="1">
      <c r="A105" s="282" t="s">
        <v>294</v>
      </c>
      <c r="B105" s="415" t="s">
        <v>53</v>
      </c>
      <c r="C105" s="415"/>
      <c r="D105" s="415"/>
      <c r="E105" s="415"/>
      <c r="F105" s="415"/>
      <c r="G105" s="415"/>
      <c r="H105" s="415"/>
      <c r="I105" s="210">
        <f>I73</f>
        <v>42.11</v>
      </c>
      <c r="J105" s="487"/>
      <c r="K105" s="210">
        <f>K73</f>
        <v>48.47</v>
      </c>
    </row>
    <row r="106" spans="1:11" s="176" customFormat="1" ht="20.100000000000001" customHeight="1">
      <c r="A106" s="282" t="s">
        <v>326</v>
      </c>
      <c r="B106" s="415" t="s">
        <v>395</v>
      </c>
      <c r="C106" s="415"/>
      <c r="D106" s="415"/>
      <c r="E106" s="415"/>
      <c r="F106" s="415"/>
      <c r="G106" s="415"/>
      <c r="H106" s="415"/>
      <c r="I106" s="210">
        <f>I77</f>
        <v>0</v>
      </c>
      <c r="J106" s="487"/>
      <c r="K106" s="210">
        <f>K77</f>
        <v>0</v>
      </c>
    </row>
    <row r="107" spans="1:11" s="176" customFormat="1" ht="20.100000000000001" customHeight="1">
      <c r="A107" s="503" t="s">
        <v>365</v>
      </c>
      <c r="B107" s="503"/>
      <c r="C107" s="503"/>
      <c r="D107" s="503"/>
      <c r="E107" s="503"/>
      <c r="F107" s="503"/>
      <c r="G107" s="503"/>
      <c r="H107" s="503"/>
      <c r="I107" s="256">
        <f>TRUNC(SUM(I102:I106),2)</f>
        <v>7428.82</v>
      </c>
      <c r="J107" s="487"/>
      <c r="K107" s="256">
        <f>TRUNC(SUM(K102:K106),2)</f>
        <v>8550.58</v>
      </c>
    </row>
    <row r="108" spans="1:11" s="176" customFormat="1" ht="20.100000000000001" customHeight="1">
      <c r="A108" s="282" t="s">
        <v>328</v>
      </c>
      <c r="B108" s="415" t="s">
        <v>62</v>
      </c>
      <c r="C108" s="415"/>
      <c r="D108" s="415"/>
      <c r="E108" s="415"/>
      <c r="F108" s="415"/>
      <c r="G108" s="415"/>
      <c r="H108" s="415"/>
      <c r="I108" s="211">
        <f>I98</f>
        <v>866.89975916803496</v>
      </c>
      <c r="J108" s="487"/>
      <c r="K108" s="211">
        <f>K98</f>
        <v>997.80533114395178</v>
      </c>
    </row>
    <row r="109" spans="1:11" s="176" customFormat="1" ht="20.100000000000001" customHeight="1">
      <c r="A109" s="493" t="s">
        <v>375</v>
      </c>
      <c r="B109" s="493"/>
      <c r="C109" s="493"/>
      <c r="D109" s="493"/>
      <c r="E109" s="493"/>
      <c r="F109" s="493"/>
      <c r="G109" s="493"/>
      <c r="H109" s="494"/>
      <c r="I109" s="283">
        <f>+I107+I108</f>
        <v>8295.7197591680342</v>
      </c>
      <c r="J109" s="502"/>
      <c r="K109" s="305">
        <f>+K107+K108</f>
        <v>9548.3853311439525</v>
      </c>
    </row>
    <row r="110" spans="1:11" s="176" customFormat="1" ht="20.100000000000001" customHeight="1">
      <c r="A110" s="493" t="s">
        <v>376</v>
      </c>
      <c r="B110" s="493"/>
      <c r="C110" s="493"/>
      <c r="D110" s="493"/>
      <c r="E110" s="493"/>
      <c r="F110" s="493"/>
      <c r="G110" s="493"/>
      <c r="H110" s="494"/>
      <c r="I110" s="283">
        <f>I109/I23</f>
        <v>1.8240168334050932</v>
      </c>
      <c r="J110" s="284"/>
      <c r="K110" s="305">
        <f>K109/K23</f>
        <v>1.8240175538642189</v>
      </c>
    </row>
    <row r="112" spans="1:11">
      <c r="I112" s="322"/>
    </row>
    <row r="113" spans="9:9">
      <c r="I113" s="322"/>
    </row>
  </sheetData>
  <mergeCells count="166">
    <mergeCell ref="A74:K74"/>
    <mergeCell ref="B75:H75"/>
    <mergeCell ref="G66:H66"/>
    <mergeCell ref="G67:H67"/>
    <mergeCell ref="I47:I48"/>
    <mergeCell ref="K47:K48"/>
    <mergeCell ref="J46:J51"/>
    <mergeCell ref="I4:K4"/>
    <mergeCell ref="A47:A48"/>
    <mergeCell ref="B47:D48"/>
    <mergeCell ref="G47:H47"/>
    <mergeCell ref="G48:H48"/>
    <mergeCell ref="E47:F47"/>
    <mergeCell ref="E48:F48"/>
    <mergeCell ref="B37:D38"/>
    <mergeCell ref="H37:H38"/>
    <mergeCell ref="I37:I38"/>
    <mergeCell ref="K37:K38"/>
    <mergeCell ref="A109:H109"/>
    <mergeCell ref="A110:H110"/>
    <mergeCell ref="J11:J14"/>
    <mergeCell ref="F38:G38"/>
    <mergeCell ref="F37:G37"/>
    <mergeCell ref="A37:A38"/>
    <mergeCell ref="A100:K100"/>
    <mergeCell ref="A101:H101"/>
    <mergeCell ref="J101:J109"/>
    <mergeCell ref="B102:H102"/>
    <mergeCell ref="B103:H103"/>
    <mergeCell ref="B104:H104"/>
    <mergeCell ref="B105:H105"/>
    <mergeCell ref="B106:H106"/>
    <mergeCell ref="A107:H107"/>
    <mergeCell ref="B108:H108"/>
    <mergeCell ref="A90:A96"/>
    <mergeCell ref="B90:F90"/>
    <mergeCell ref="B92:G92"/>
    <mergeCell ref="J92:J99"/>
    <mergeCell ref="B93:G93"/>
    <mergeCell ref="B95:G95"/>
    <mergeCell ref="B96:G96"/>
    <mergeCell ref="A97:G97"/>
    <mergeCell ref="A98:H98"/>
    <mergeCell ref="A99:H99"/>
    <mergeCell ref="B86:G86"/>
    <mergeCell ref="J86:J90"/>
    <mergeCell ref="B87:G87"/>
    <mergeCell ref="B88:G88"/>
    <mergeCell ref="B89:F89"/>
    <mergeCell ref="G89:H89"/>
    <mergeCell ref="G80:H80"/>
    <mergeCell ref="G81:H81"/>
    <mergeCell ref="G82:H82"/>
    <mergeCell ref="G83:H83"/>
    <mergeCell ref="G84:H84"/>
    <mergeCell ref="A85:K85"/>
    <mergeCell ref="J75:J84"/>
    <mergeCell ref="A77:H77"/>
    <mergeCell ref="A78:I78"/>
    <mergeCell ref="A79:F84"/>
    <mergeCell ref="G79:H79"/>
    <mergeCell ref="B76:H76"/>
    <mergeCell ref="A68:K68"/>
    <mergeCell ref="B69:H69"/>
    <mergeCell ref="J69:J73"/>
    <mergeCell ref="B70:G70"/>
    <mergeCell ref="B71:G71"/>
    <mergeCell ref="B72:G72"/>
    <mergeCell ref="A58:K58"/>
    <mergeCell ref="B59:H59"/>
    <mergeCell ref="B60:G60"/>
    <mergeCell ref="B61:G61"/>
    <mergeCell ref="B62:G62"/>
    <mergeCell ref="J62:J67"/>
    <mergeCell ref="B63:G63"/>
    <mergeCell ref="B64:G64"/>
    <mergeCell ref="A65:G65"/>
    <mergeCell ref="A66:F67"/>
    <mergeCell ref="A73:H73"/>
    <mergeCell ref="B49:H49"/>
    <mergeCell ref="B50:H50"/>
    <mergeCell ref="A51:I51"/>
    <mergeCell ref="A52:K52"/>
    <mergeCell ref="B53:H53"/>
    <mergeCell ref="J53:J57"/>
    <mergeCell ref="B54:H54"/>
    <mergeCell ref="B55:H55"/>
    <mergeCell ref="B56:H56"/>
    <mergeCell ref="A57:H57"/>
    <mergeCell ref="BQ46:BX46"/>
    <mergeCell ref="BY46:CF46"/>
    <mergeCell ref="CG46:CN46"/>
    <mergeCell ref="CO46:CV46"/>
    <mergeCell ref="CW46:DD46"/>
    <mergeCell ref="DE46:DL46"/>
    <mergeCell ref="U46:AB46"/>
    <mergeCell ref="AC46:AJ46"/>
    <mergeCell ref="AK46:AR46"/>
    <mergeCell ref="AS46:AZ46"/>
    <mergeCell ref="BA46:BH46"/>
    <mergeCell ref="FI46:FP46"/>
    <mergeCell ref="FQ46:FX46"/>
    <mergeCell ref="FY46:GF46"/>
    <mergeCell ref="GG46:GN46"/>
    <mergeCell ref="DM46:DT46"/>
    <mergeCell ref="DU46:EB46"/>
    <mergeCell ref="EC46:EJ46"/>
    <mergeCell ref="EK46:ER46"/>
    <mergeCell ref="ES46:EZ46"/>
    <mergeCell ref="FA46:FH46"/>
    <mergeCell ref="BI46:BP46"/>
    <mergeCell ref="B42:G42"/>
    <mergeCell ref="B43:G43"/>
    <mergeCell ref="A44:G44"/>
    <mergeCell ref="A45:K45"/>
    <mergeCell ref="B46:H46"/>
    <mergeCell ref="M46:T46"/>
    <mergeCell ref="G32:H32"/>
    <mergeCell ref="A33:K33"/>
    <mergeCell ref="B34:G34"/>
    <mergeCell ref="J34:J44"/>
    <mergeCell ref="B35:G35"/>
    <mergeCell ref="B36:G36"/>
    <mergeCell ref="B39:G39"/>
    <mergeCell ref="B40:G40"/>
    <mergeCell ref="B41:G41"/>
    <mergeCell ref="A24:K24"/>
    <mergeCell ref="A25:K25"/>
    <mergeCell ref="B26:G26"/>
    <mergeCell ref="J26:J32"/>
    <mergeCell ref="B27:G27"/>
    <mergeCell ref="B28:G28"/>
    <mergeCell ref="A29:G29"/>
    <mergeCell ref="A30:F32"/>
    <mergeCell ref="G30:H30"/>
    <mergeCell ref="G31:H31"/>
    <mergeCell ref="A18:K18"/>
    <mergeCell ref="B19:G19"/>
    <mergeCell ref="J19:J23"/>
    <mergeCell ref="B20:H20"/>
    <mergeCell ref="B21:G21"/>
    <mergeCell ref="B22:G22"/>
    <mergeCell ref="A23:H23"/>
    <mergeCell ref="B15:H15"/>
    <mergeCell ref="I15:K15"/>
    <mergeCell ref="A16:K16"/>
    <mergeCell ref="A17:H17"/>
    <mergeCell ref="A1:H1"/>
    <mergeCell ref="A2:K2"/>
    <mergeCell ref="B3:H3"/>
    <mergeCell ref="I3:K3"/>
    <mergeCell ref="B4:H4"/>
    <mergeCell ref="B13:H13"/>
    <mergeCell ref="B14:H14"/>
    <mergeCell ref="A9:F9"/>
    <mergeCell ref="G9:H9"/>
    <mergeCell ref="A10:K10"/>
    <mergeCell ref="B11:H11"/>
    <mergeCell ref="B12:H12"/>
    <mergeCell ref="B5:H5"/>
    <mergeCell ref="B6:H6"/>
    <mergeCell ref="I6:K6"/>
    <mergeCell ref="A7:K7"/>
    <mergeCell ref="A8:F8"/>
    <mergeCell ref="G8:H8"/>
    <mergeCell ref="I8:K8"/>
  </mergeCells>
  <pageMargins left="0.511811024" right="0.511811024" top="0.78740157499999996" bottom="0.78740157499999996" header="0.31496062000000002" footer="0.31496062000000002"/>
  <pageSetup paperSize="9" scale="83" orientation="portrait" r:id="rId1"/>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W31"/>
  <sheetViews>
    <sheetView topLeftCell="A27" workbookViewId="0"/>
  </sheetViews>
  <sheetFormatPr defaultRowHeight="15"/>
  <cols>
    <col min="1" max="1" width="12.85546875" style="14" customWidth="1"/>
    <col min="2" max="2" width="19.140625" style="14" customWidth="1"/>
    <col min="3" max="3" width="7.28515625" style="14" customWidth="1"/>
    <col min="4" max="4" width="58.28515625" style="14" customWidth="1"/>
    <col min="5" max="5" width="22" style="14" customWidth="1"/>
    <col min="6" max="6" width="11.7109375" style="14" customWidth="1"/>
    <col min="7" max="7" width="20" style="30" customWidth="1"/>
    <col min="8" max="8" width="25.85546875" style="30" customWidth="1"/>
    <col min="9" max="257" width="11.7109375" style="14" customWidth="1"/>
    <col min="258" max="1024" width="11.42578125" customWidth="1"/>
    <col min="1025" max="1025" width="9.140625" customWidth="1"/>
  </cols>
  <sheetData>
    <row r="1" spans="1:10" ht="25.5" hidden="1" customHeight="1">
      <c r="A1" s="533" t="s">
        <v>65</v>
      </c>
      <c r="B1" s="533"/>
      <c r="C1" s="533"/>
      <c r="D1" s="533"/>
      <c r="E1" s="533"/>
      <c r="F1" s="533"/>
      <c r="G1" s="533"/>
      <c r="H1" s="533"/>
    </row>
    <row r="2" spans="1:10" ht="47.25" hidden="1" customHeight="1">
      <c r="A2" s="15" t="s">
        <v>39</v>
      </c>
      <c r="B2" s="15" t="s">
        <v>47</v>
      </c>
      <c r="C2" s="534" t="s">
        <v>66</v>
      </c>
      <c r="D2" s="534"/>
      <c r="E2" s="16" t="s">
        <v>67</v>
      </c>
      <c r="F2" s="16" t="s">
        <v>68</v>
      </c>
      <c r="G2" s="17" t="s">
        <v>69</v>
      </c>
      <c r="H2" s="17" t="s">
        <v>70</v>
      </c>
    </row>
    <row r="3" spans="1:10" ht="27.75" hidden="1" customHeight="1">
      <c r="A3" s="535">
        <v>1</v>
      </c>
      <c r="B3" s="536" t="s">
        <v>71</v>
      </c>
      <c r="C3" s="19">
        <v>1</v>
      </c>
      <c r="D3" s="20" t="s">
        <v>72</v>
      </c>
      <c r="E3" s="21" t="s">
        <v>73</v>
      </c>
      <c r="F3" s="21">
        <v>4</v>
      </c>
      <c r="G3" s="22">
        <v>0</v>
      </c>
      <c r="H3" s="23">
        <f>G3*F3</f>
        <v>0</v>
      </c>
    </row>
    <row r="4" spans="1:10" ht="16.5" hidden="1" customHeight="1">
      <c r="A4" s="535"/>
      <c r="B4" s="536"/>
      <c r="C4" s="19">
        <v>2</v>
      </c>
      <c r="D4" s="20" t="s">
        <v>74</v>
      </c>
      <c r="E4" s="21" t="s">
        <v>73</v>
      </c>
      <c r="F4" s="21">
        <v>3</v>
      </c>
      <c r="G4" s="22">
        <v>0</v>
      </c>
      <c r="H4" s="23">
        <f>G4*F4</f>
        <v>0</v>
      </c>
    </row>
    <row r="5" spans="1:10" ht="27.75" hidden="1" customHeight="1">
      <c r="A5" s="535"/>
      <c r="B5" s="536"/>
      <c r="C5" s="19">
        <v>3</v>
      </c>
      <c r="D5" s="20" t="s">
        <v>75</v>
      </c>
      <c r="E5" s="21" t="s">
        <v>76</v>
      </c>
      <c r="F5" s="21">
        <v>2</v>
      </c>
      <c r="G5" s="22">
        <v>0</v>
      </c>
      <c r="H5" s="23">
        <f>G5*F5</f>
        <v>0</v>
      </c>
    </row>
    <row r="6" spans="1:10" ht="16.5" hidden="1" customHeight="1">
      <c r="A6" s="535"/>
      <c r="B6" s="536"/>
      <c r="C6" s="24">
        <v>4</v>
      </c>
      <c r="D6" s="25" t="s">
        <v>77</v>
      </c>
      <c r="E6" s="18" t="s">
        <v>76</v>
      </c>
      <c r="F6" s="18">
        <v>1</v>
      </c>
      <c r="G6" s="26">
        <v>0</v>
      </c>
      <c r="H6" s="27">
        <f>G6*F6</f>
        <v>0</v>
      </c>
    </row>
    <row r="7" spans="1:10" ht="16.5" hidden="1" customHeight="1">
      <c r="A7" s="535"/>
      <c r="B7" s="536"/>
      <c r="C7" s="24">
        <v>5</v>
      </c>
      <c r="D7" s="28" t="s">
        <v>78</v>
      </c>
      <c r="E7" s="18" t="s">
        <v>76</v>
      </c>
      <c r="F7" s="18">
        <v>4</v>
      </c>
      <c r="G7" s="26">
        <v>0</v>
      </c>
      <c r="H7" s="27">
        <f>G7*F7</f>
        <v>0</v>
      </c>
    </row>
    <row r="8" spans="1:10" ht="15.75" hidden="1" customHeight="1">
      <c r="A8" s="535"/>
      <c r="B8" s="536"/>
      <c r="C8" s="537" t="s">
        <v>79</v>
      </c>
      <c r="D8" s="537"/>
      <c r="E8" s="537"/>
      <c r="F8" s="537"/>
      <c r="G8" s="537"/>
      <c r="H8" s="29">
        <f>SUM(H3:H7)</f>
        <v>0</v>
      </c>
      <c r="J8" s="30"/>
    </row>
    <row r="9" spans="1:10" ht="15.75" hidden="1" customHeight="1">
      <c r="A9" s="535"/>
      <c r="B9" s="536"/>
      <c r="C9" s="537" t="s">
        <v>80</v>
      </c>
      <c r="D9" s="537"/>
      <c r="E9" s="537"/>
      <c r="F9" s="537"/>
      <c r="G9" s="537"/>
      <c r="H9" s="29">
        <f>H8/12</f>
        <v>0</v>
      </c>
    </row>
    <row r="10" spans="1:10" ht="28.5" hidden="1" customHeight="1">
      <c r="A10" s="535"/>
      <c r="B10" s="536" t="s">
        <v>81</v>
      </c>
      <c r="C10" s="24">
        <v>1</v>
      </c>
      <c r="D10" s="20" t="s">
        <v>82</v>
      </c>
      <c r="E10" s="18" t="s">
        <v>73</v>
      </c>
      <c r="F10" s="18">
        <v>3</v>
      </c>
      <c r="G10" s="26">
        <v>0</v>
      </c>
      <c r="H10" s="27">
        <f t="shared" ref="H10:H17" si="0">F10*G10</f>
        <v>0</v>
      </c>
    </row>
    <row r="11" spans="1:10" ht="27.75" hidden="1" customHeight="1">
      <c r="A11" s="535"/>
      <c r="B11" s="536"/>
      <c r="C11" s="24">
        <v>2</v>
      </c>
      <c r="D11" s="20" t="s">
        <v>83</v>
      </c>
      <c r="E11" s="18" t="s">
        <v>73</v>
      </c>
      <c r="F11" s="18">
        <v>2</v>
      </c>
      <c r="G11" s="26">
        <v>0</v>
      </c>
      <c r="H11" s="27">
        <f t="shared" si="0"/>
        <v>0</v>
      </c>
    </row>
    <row r="12" spans="1:10" ht="16.5" hidden="1" customHeight="1">
      <c r="A12" s="535"/>
      <c r="B12" s="536"/>
      <c r="C12" s="24">
        <v>3</v>
      </c>
      <c r="D12" s="20" t="s">
        <v>84</v>
      </c>
      <c r="E12" s="18" t="s">
        <v>73</v>
      </c>
      <c r="F12" s="18">
        <v>3</v>
      </c>
      <c r="G12" s="26">
        <v>0</v>
      </c>
      <c r="H12" s="27">
        <f t="shared" si="0"/>
        <v>0</v>
      </c>
      <c r="J12" s="30"/>
    </row>
    <row r="13" spans="1:10" ht="30" hidden="1" customHeight="1">
      <c r="A13" s="535"/>
      <c r="B13" s="536"/>
      <c r="C13" s="24">
        <v>4</v>
      </c>
      <c r="D13" s="20" t="s">
        <v>85</v>
      </c>
      <c r="E13" s="18" t="s">
        <v>76</v>
      </c>
      <c r="F13" s="18">
        <v>2</v>
      </c>
      <c r="G13" s="26">
        <v>0</v>
      </c>
      <c r="H13" s="27">
        <f t="shared" si="0"/>
        <v>0</v>
      </c>
      <c r="J13" s="30"/>
    </row>
    <row r="14" spans="1:10" ht="15" hidden="1" customHeight="1">
      <c r="A14" s="535"/>
      <c r="B14" s="536"/>
      <c r="C14" s="24">
        <v>5</v>
      </c>
      <c r="D14" s="20" t="s">
        <v>78</v>
      </c>
      <c r="E14" s="18" t="s">
        <v>76</v>
      </c>
      <c r="F14" s="18">
        <v>4</v>
      </c>
      <c r="G14" s="26">
        <v>0</v>
      </c>
      <c r="H14" s="27">
        <f t="shared" si="0"/>
        <v>0</v>
      </c>
    </row>
    <row r="15" spans="1:10" ht="15" hidden="1" customHeight="1">
      <c r="A15" s="535"/>
      <c r="B15" s="536"/>
      <c r="C15" s="24">
        <v>6</v>
      </c>
      <c r="D15" s="20" t="s">
        <v>86</v>
      </c>
      <c r="E15" s="18" t="s">
        <v>73</v>
      </c>
      <c r="F15" s="18">
        <v>1</v>
      </c>
      <c r="G15" s="26">
        <v>0</v>
      </c>
      <c r="H15" s="27">
        <f t="shared" si="0"/>
        <v>0</v>
      </c>
      <c r="J15" s="30"/>
    </row>
    <row r="16" spans="1:10" ht="15.75" hidden="1" customHeight="1">
      <c r="A16" s="535"/>
      <c r="B16" s="536"/>
      <c r="C16" s="24">
        <v>7</v>
      </c>
      <c r="D16" s="20" t="s">
        <v>87</v>
      </c>
      <c r="E16" s="18" t="s">
        <v>73</v>
      </c>
      <c r="F16" s="18">
        <v>1</v>
      </c>
      <c r="G16" s="26">
        <v>0</v>
      </c>
      <c r="H16" s="27">
        <f t="shared" si="0"/>
        <v>0</v>
      </c>
    </row>
    <row r="17" spans="1:8" ht="15.75" hidden="1" customHeight="1">
      <c r="A17" s="535"/>
      <c r="B17" s="536"/>
      <c r="C17" s="24">
        <v>8</v>
      </c>
      <c r="D17" s="20" t="s">
        <v>77</v>
      </c>
      <c r="E17" s="18" t="s">
        <v>76</v>
      </c>
      <c r="F17" s="18">
        <v>1</v>
      </c>
      <c r="G17" s="26">
        <v>0</v>
      </c>
      <c r="H17" s="27">
        <f t="shared" si="0"/>
        <v>0</v>
      </c>
    </row>
    <row r="18" spans="1:8" ht="18" hidden="1" customHeight="1">
      <c r="A18" s="535"/>
      <c r="B18" s="536"/>
      <c r="C18" s="538" t="s">
        <v>79</v>
      </c>
      <c r="D18" s="538"/>
      <c r="E18" s="538"/>
      <c r="F18" s="538"/>
      <c r="G18" s="538"/>
      <c r="H18" s="29">
        <f>SUM(H10:H17)</f>
        <v>0</v>
      </c>
    </row>
    <row r="19" spans="1:8" ht="18" hidden="1" customHeight="1">
      <c r="A19" s="535"/>
      <c r="B19" s="536"/>
      <c r="C19" s="538" t="s">
        <v>88</v>
      </c>
      <c r="D19" s="538"/>
      <c r="E19" s="538"/>
      <c r="F19" s="538"/>
      <c r="G19" s="538"/>
      <c r="H19" s="29">
        <f>H18/12</f>
        <v>0</v>
      </c>
    </row>
    <row r="20" spans="1:8" ht="33" hidden="1" customHeight="1">
      <c r="A20" s="539" t="s">
        <v>89</v>
      </c>
      <c r="B20" s="539"/>
      <c r="C20" s="539"/>
      <c r="D20" s="539"/>
      <c r="E20" s="539"/>
      <c r="F20" s="539"/>
      <c r="G20" s="539"/>
      <c r="H20" s="31">
        <f>(H19+H9)/2</f>
        <v>0</v>
      </c>
    </row>
    <row r="21" spans="1:8" ht="60.75" hidden="1" customHeight="1">
      <c r="A21" s="535">
        <v>2</v>
      </c>
      <c r="B21" s="536" t="s">
        <v>64</v>
      </c>
      <c r="C21" s="32">
        <v>1</v>
      </c>
      <c r="D21" s="20" t="s">
        <v>90</v>
      </c>
      <c r="E21" s="33" t="s">
        <v>73</v>
      </c>
      <c r="F21" s="33">
        <v>4</v>
      </c>
      <c r="G21" s="26">
        <v>0</v>
      </c>
      <c r="H21" s="34">
        <f>G21*F21</f>
        <v>0</v>
      </c>
    </row>
    <row r="22" spans="1:8" ht="44.25" hidden="1" customHeight="1">
      <c r="A22" s="535"/>
      <c r="B22" s="536"/>
      <c r="C22" s="32">
        <v>2</v>
      </c>
      <c r="D22" s="20" t="s">
        <v>91</v>
      </c>
      <c r="E22" s="33" t="s">
        <v>73</v>
      </c>
      <c r="F22" s="33">
        <v>3</v>
      </c>
      <c r="G22" s="26">
        <v>0</v>
      </c>
      <c r="H22" s="34">
        <f>G22*F22</f>
        <v>0</v>
      </c>
    </row>
    <row r="23" spans="1:8" ht="40.5" hidden="1" customHeight="1">
      <c r="A23" s="535"/>
      <c r="B23" s="536"/>
      <c r="C23" s="32">
        <v>3</v>
      </c>
      <c r="D23" s="20" t="s">
        <v>92</v>
      </c>
      <c r="E23" s="33" t="s">
        <v>76</v>
      </c>
      <c r="F23" s="33">
        <v>2</v>
      </c>
      <c r="G23" s="26">
        <v>0</v>
      </c>
      <c r="H23" s="34">
        <f>G23*F23</f>
        <v>0</v>
      </c>
    </row>
    <row r="24" spans="1:8" ht="15" hidden="1" customHeight="1">
      <c r="A24" s="535"/>
      <c r="B24" s="536"/>
      <c r="C24" s="32">
        <v>4</v>
      </c>
      <c r="D24" s="20" t="s">
        <v>78</v>
      </c>
      <c r="E24" s="33" t="s">
        <v>76</v>
      </c>
      <c r="F24" s="33">
        <v>4</v>
      </c>
      <c r="G24" s="26">
        <v>0</v>
      </c>
      <c r="H24" s="34">
        <f>G24*F24</f>
        <v>0</v>
      </c>
    </row>
    <row r="25" spans="1:8" ht="15" hidden="1" customHeight="1">
      <c r="A25" s="535"/>
      <c r="B25" s="536"/>
      <c r="C25" s="538" t="s">
        <v>93</v>
      </c>
      <c r="D25" s="538"/>
      <c r="E25" s="538"/>
      <c r="F25" s="538"/>
      <c r="G25" s="538"/>
      <c r="H25" s="35">
        <f>SUM(H21:H24)</f>
        <v>0</v>
      </c>
    </row>
    <row r="26" spans="1:8" ht="15" hidden="1" customHeight="1">
      <c r="A26" s="540" t="s">
        <v>94</v>
      </c>
      <c r="B26" s="540"/>
      <c r="C26" s="540"/>
      <c r="D26" s="540"/>
      <c r="E26" s="540"/>
      <c r="F26" s="540"/>
      <c r="G26" s="540"/>
      <c r="H26" s="36">
        <f>H25/12</f>
        <v>0</v>
      </c>
    </row>
    <row r="30" spans="1:8" ht="30.75" hidden="1" customHeight="1"/>
    <row r="31" spans="1:8" ht="49.5" hidden="1" customHeight="1"/>
  </sheetData>
  <mergeCells count="14">
    <mergeCell ref="A20:G20"/>
    <mergeCell ref="A21:A25"/>
    <mergeCell ref="B21:B25"/>
    <mergeCell ref="C25:G25"/>
    <mergeCell ref="A26:G26"/>
    <mergeCell ref="A1:H1"/>
    <mergeCell ref="C2:D2"/>
    <mergeCell ref="A3:A19"/>
    <mergeCell ref="B3:B9"/>
    <mergeCell ref="C8:G8"/>
    <mergeCell ref="C9:G9"/>
    <mergeCell ref="B10:B19"/>
    <mergeCell ref="C18:G18"/>
    <mergeCell ref="C19:G19"/>
  </mergeCells>
  <pageMargins left="0.511811023622047" right="0.511811023622047" top="0.78740157480314898" bottom="0.78740157480314898" header="0.511811023622047" footer="0.51181102362204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W78"/>
  <sheetViews>
    <sheetView workbookViewId="0"/>
  </sheetViews>
  <sheetFormatPr defaultRowHeight="15"/>
  <cols>
    <col min="1" max="1" width="15.28515625" style="40" customWidth="1"/>
    <col min="2" max="2" width="13.7109375" style="92" customWidth="1"/>
    <col min="3" max="3" width="65.42578125" style="40" customWidth="1"/>
    <col min="4" max="4" width="20.7109375" style="92" customWidth="1"/>
    <col min="5" max="9" width="21.7109375" style="93" customWidth="1"/>
    <col min="10" max="10" width="19.140625" style="92" customWidth="1"/>
    <col min="11" max="11" width="12.85546875" style="40" customWidth="1"/>
    <col min="12" max="12" width="11.7109375" style="40" customWidth="1"/>
    <col min="13" max="13" width="14.85546875" style="40" customWidth="1"/>
    <col min="14" max="14" width="16" style="40" customWidth="1"/>
    <col min="15" max="15" width="19.85546875" style="40" customWidth="1"/>
    <col min="16" max="16" width="16.28515625" style="40" customWidth="1"/>
    <col min="17" max="21" width="11.7109375" style="40" customWidth="1"/>
    <col min="22" max="22" width="25.5703125" style="40" customWidth="1"/>
    <col min="23" max="257" width="11.7109375" style="40" customWidth="1"/>
    <col min="258" max="1024" width="11.42578125" customWidth="1"/>
    <col min="1025" max="1025" width="9.140625" customWidth="1"/>
  </cols>
  <sheetData>
    <row r="1" spans="1:16" ht="48" customHeight="1">
      <c r="A1" s="37" t="s">
        <v>73</v>
      </c>
      <c r="B1" s="38" t="s">
        <v>40</v>
      </c>
      <c r="C1" s="38" t="s">
        <v>63</v>
      </c>
      <c r="D1" s="37" t="s">
        <v>41</v>
      </c>
      <c r="E1" s="39" t="s">
        <v>95</v>
      </c>
      <c r="F1" s="37" t="s">
        <v>96</v>
      </c>
      <c r="G1" s="37" t="s">
        <v>97</v>
      </c>
      <c r="H1" s="37" t="s">
        <v>98</v>
      </c>
      <c r="I1" s="37" t="s">
        <v>99</v>
      </c>
      <c r="J1" s="37" t="s">
        <v>100</v>
      </c>
      <c r="M1" s="41" t="s">
        <v>40</v>
      </c>
      <c r="N1" s="41" t="s">
        <v>95</v>
      </c>
      <c r="O1" s="41" t="s">
        <v>101</v>
      </c>
      <c r="P1" s="41" t="s">
        <v>100</v>
      </c>
    </row>
    <row r="2" spans="1:16" ht="15" customHeight="1">
      <c r="A2" s="42" t="s">
        <v>102</v>
      </c>
      <c r="B2" s="42" t="s">
        <v>43</v>
      </c>
      <c r="C2" s="43" t="s">
        <v>103</v>
      </c>
      <c r="D2" s="44">
        <f>202.3+135.88+221.1+81.81+16.5+221.88+74+1124.86+488.98+280.42-127.7</f>
        <v>2720.03</v>
      </c>
      <c r="E2" s="45">
        <v>800</v>
      </c>
      <c r="F2" s="46">
        <f t="shared" ref="F2:F13" si="0">D2/E2</f>
        <v>3.4000375000000003</v>
      </c>
      <c r="G2" s="542">
        <f>SUM(F2:F6)</f>
        <v>4.8111630555555562</v>
      </c>
      <c r="H2" s="542">
        <f>SUM(G2:G15)</f>
        <v>10.008724925925929</v>
      </c>
      <c r="I2" s="542">
        <v>10</v>
      </c>
      <c r="J2" s="47" t="s">
        <v>42</v>
      </c>
      <c r="M2" s="42" t="s">
        <v>43</v>
      </c>
      <c r="N2" s="48">
        <v>360</v>
      </c>
      <c r="O2" s="42">
        <v>212.21</v>
      </c>
      <c r="P2" s="42" t="s">
        <v>42</v>
      </c>
    </row>
    <row r="3" spans="1:16" ht="15" customHeight="1">
      <c r="A3" s="42" t="s">
        <v>102</v>
      </c>
      <c r="B3" s="42" t="s">
        <v>43</v>
      </c>
      <c r="C3" s="43" t="s">
        <v>104</v>
      </c>
      <c r="D3" s="44">
        <v>127.7</v>
      </c>
      <c r="E3" s="45">
        <v>200</v>
      </c>
      <c r="F3" s="46">
        <f t="shared" si="0"/>
        <v>0.63850000000000007</v>
      </c>
      <c r="G3" s="542"/>
      <c r="H3" s="542"/>
      <c r="I3" s="542"/>
      <c r="J3" s="47" t="s">
        <v>42</v>
      </c>
      <c r="M3" s="42" t="s">
        <v>43</v>
      </c>
      <c r="N3" s="48">
        <v>800</v>
      </c>
      <c r="O3" s="42">
        <v>3984.87</v>
      </c>
      <c r="P3" s="42" t="s">
        <v>42</v>
      </c>
    </row>
    <row r="4" spans="1:16" ht="12" customHeight="1">
      <c r="A4" s="42" t="s">
        <v>102</v>
      </c>
      <c r="B4" s="42" t="s">
        <v>43</v>
      </c>
      <c r="C4" s="43" t="s">
        <v>105</v>
      </c>
      <c r="D4" s="44">
        <v>212.21</v>
      </c>
      <c r="E4" s="45">
        <v>360</v>
      </c>
      <c r="F4" s="46">
        <f t="shared" si="0"/>
        <v>0.58947222222222229</v>
      </c>
      <c r="G4" s="542"/>
      <c r="H4" s="542"/>
      <c r="I4" s="542"/>
      <c r="J4" s="47" t="s">
        <v>42</v>
      </c>
      <c r="K4" s="49"/>
      <c r="M4" s="42" t="s">
        <v>43</v>
      </c>
      <c r="N4" s="48">
        <v>1000</v>
      </c>
      <c r="O4" s="42">
        <v>199.92</v>
      </c>
      <c r="P4" s="42" t="s">
        <v>42</v>
      </c>
    </row>
    <row r="5" spans="1:16" ht="12" customHeight="1">
      <c r="A5" s="42" t="s">
        <v>102</v>
      </c>
      <c r="B5" s="42" t="s">
        <v>43</v>
      </c>
      <c r="C5" s="43" t="s">
        <v>106</v>
      </c>
      <c r="D5" s="44">
        <v>50.75</v>
      </c>
      <c r="E5" s="45">
        <v>1500</v>
      </c>
      <c r="F5" s="46">
        <f t="shared" si="0"/>
        <v>3.3833333333333333E-2</v>
      </c>
      <c r="G5" s="542"/>
      <c r="H5" s="542"/>
      <c r="I5" s="542"/>
      <c r="J5" s="47" t="s">
        <v>42</v>
      </c>
      <c r="K5" s="49"/>
      <c r="M5" s="42" t="s">
        <v>43</v>
      </c>
      <c r="N5" s="48">
        <v>1500</v>
      </c>
      <c r="O5" s="42">
        <v>112.75</v>
      </c>
      <c r="P5" s="42" t="s">
        <v>42</v>
      </c>
    </row>
    <row r="6" spans="1:16" ht="13.5" customHeight="1">
      <c r="A6" s="42" t="s">
        <v>102</v>
      </c>
      <c r="B6" s="42" t="s">
        <v>43</v>
      </c>
      <c r="C6" s="43" t="s">
        <v>107</v>
      </c>
      <c r="D6" s="44">
        <v>149.32</v>
      </c>
      <c r="E6" s="45">
        <v>1000</v>
      </c>
      <c r="F6" s="46">
        <f t="shared" si="0"/>
        <v>0.14931999999999998</v>
      </c>
      <c r="G6" s="542"/>
      <c r="H6" s="542"/>
      <c r="I6" s="542"/>
      <c r="J6" s="47" t="s">
        <v>42</v>
      </c>
      <c r="K6" s="49"/>
      <c r="M6" s="42" t="s">
        <v>44</v>
      </c>
      <c r="N6" s="48">
        <v>1800</v>
      </c>
      <c r="O6" s="42">
        <v>3199.82</v>
      </c>
      <c r="P6" s="42" t="s">
        <v>42</v>
      </c>
    </row>
    <row r="7" spans="1:16" ht="12" customHeight="1">
      <c r="A7" s="42" t="s">
        <v>102</v>
      </c>
      <c r="B7" s="42" t="s">
        <v>44</v>
      </c>
      <c r="C7" s="43" t="s">
        <v>108</v>
      </c>
      <c r="D7" s="50">
        <v>574.62</v>
      </c>
      <c r="E7" s="45">
        <v>1800</v>
      </c>
      <c r="F7" s="45">
        <f t="shared" si="0"/>
        <v>0.31923333333333331</v>
      </c>
      <c r="G7" s="542">
        <f>SUM(F7:F13)</f>
        <v>4.9204311703703709</v>
      </c>
      <c r="H7" s="542"/>
      <c r="I7" s="542"/>
      <c r="J7" s="47" t="s">
        <v>42</v>
      </c>
      <c r="K7" s="49"/>
      <c r="M7" s="42" t="s">
        <v>44</v>
      </c>
      <c r="N7" s="51">
        <v>2700</v>
      </c>
      <c r="O7" s="42">
        <v>6205.93</v>
      </c>
      <c r="P7" s="42" t="s">
        <v>42</v>
      </c>
    </row>
    <row r="8" spans="1:16" ht="36" customHeight="1">
      <c r="A8" s="42" t="s">
        <v>102</v>
      </c>
      <c r="B8" s="42" t="s">
        <v>44</v>
      </c>
      <c r="C8" s="43" t="s">
        <v>109</v>
      </c>
      <c r="D8" s="50">
        <v>14581.2</v>
      </c>
      <c r="E8" s="52">
        <v>6000</v>
      </c>
      <c r="F8" s="45">
        <f t="shared" si="0"/>
        <v>2.4302000000000001</v>
      </c>
      <c r="G8" s="542"/>
      <c r="H8" s="542"/>
      <c r="I8" s="542"/>
      <c r="J8" s="47" t="s">
        <v>42</v>
      </c>
      <c r="K8" s="49"/>
      <c r="M8" s="42" t="s">
        <v>44</v>
      </c>
      <c r="N8" s="51">
        <v>6000</v>
      </c>
      <c r="O8" s="42">
        <v>15225.85</v>
      </c>
      <c r="P8" s="42" t="s">
        <v>42</v>
      </c>
    </row>
    <row r="9" spans="1:16" ht="12" customHeight="1">
      <c r="A9" s="42" t="s">
        <v>102</v>
      </c>
      <c r="B9" s="42" t="s">
        <v>44</v>
      </c>
      <c r="C9" s="43" t="s">
        <v>110</v>
      </c>
      <c r="D9" s="50">
        <v>736</v>
      </c>
      <c r="E9" s="45">
        <v>1800</v>
      </c>
      <c r="F9" s="45">
        <f t="shared" si="0"/>
        <v>0.40888888888888891</v>
      </c>
      <c r="G9" s="542"/>
      <c r="H9" s="542"/>
      <c r="I9" s="542"/>
      <c r="J9" s="47" t="s">
        <v>42</v>
      </c>
      <c r="K9" s="49"/>
      <c r="M9" s="42" t="s">
        <v>44</v>
      </c>
      <c r="N9" s="51">
        <v>100000</v>
      </c>
      <c r="O9" s="42">
        <v>456.08</v>
      </c>
      <c r="P9" s="42" t="s">
        <v>42</v>
      </c>
    </row>
    <row r="10" spans="1:16" ht="24" customHeight="1">
      <c r="A10" s="42" t="s">
        <v>102</v>
      </c>
      <c r="B10" s="42" t="s">
        <v>44</v>
      </c>
      <c r="C10" s="43" t="s">
        <v>111</v>
      </c>
      <c r="D10" s="50">
        <v>336</v>
      </c>
      <c r="E10" s="45">
        <v>1800</v>
      </c>
      <c r="F10" s="45">
        <f t="shared" si="0"/>
        <v>0.18666666666666668</v>
      </c>
      <c r="G10" s="542"/>
      <c r="H10" s="542"/>
      <c r="I10" s="542"/>
      <c r="J10" s="47" t="s">
        <v>42</v>
      </c>
      <c r="K10" s="49"/>
      <c r="M10" s="42" t="s">
        <v>112</v>
      </c>
      <c r="N10" s="48">
        <v>300</v>
      </c>
      <c r="O10" s="42">
        <v>1300.18</v>
      </c>
      <c r="P10" s="42" t="s">
        <v>42</v>
      </c>
    </row>
    <row r="11" spans="1:16" ht="12" customHeight="1">
      <c r="A11" s="42" t="s">
        <v>102</v>
      </c>
      <c r="B11" s="42" t="s">
        <v>44</v>
      </c>
      <c r="C11" s="43" t="s">
        <v>113</v>
      </c>
      <c r="D11" s="50">
        <v>2981.38</v>
      </c>
      <c r="E11" s="45">
        <v>2700</v>
      </c>
      <c r="F11" s="45">
        <f t="shared" si="0"/>
        <v>1.1042148148148148</v>
      </c>
      <c r="G11" s="542"/>
      <c r="H11" s="542"/>
      <c r="I11" s="542"/>
      <c r="J11" s="47" t="s">
        <v>42</v>
      </c>
      <c r="K11" s="49"/>
      <c r="L11" s="53"/>
      <c r="M11" s="42" t="s">
        <v>43</v>
      </c>
      <c r="N11" s="48">
        <v>200</v>
      </c>
      <c r="O11" s="42">
        <v>189.71</v>
      </c>
      <c r="P11" s="42" t="s">
        <v>42</v>
      </c>
    </row>
    <row r="12" spans="1:16" ht="18.75" customHeight="1">
      <c r="A12" s="42" t="s">
        <v>102</v>
      </c>
      <c r="B12" s="42" t="s">
        <v>44</v>
      </c>
      <c r="C12" s="54" t="s">
        <v>114</v>
      </c>
      <c r="D12" s="50">
        <v>1260</v>
      </c>
      <c r="E12" s="52">
        <v>2700</v>
      </c>
      <c r="F12" s="45">
        <f t="shared" si="0"/>
        <v>0.46666666666666667</v>
      </c>
      <c r="G12" s="542"/>
      <c r="H12" s="542"/>
      <c r="I12" s="542"/>
      <c r="J12" s="47" t="s">
        <v>42</v>
      </c>
      <c r="K12" s="49"/>
      <c r="M12" s="543" t="s">
        <v>48</v>
      </c>
      <c r="N12" s="543"/>
      <c r="O12" s="55">
        <f>SUM(O2:O11)</f>
        <v>31087.32</v>
      </c>
      <c r="P12" s="45"/>
    </row>
    <row r="13" spans="1:16" ht="25.5" customHeight="1">
      <c r="A13" s="42" t="s">
        <v>102</v>
      </c>
      <c r="B13" s="42" t="s">
        <v>44</v>
      </c>
      <c r="C13" s="56" t="s">
        <v>115</v>
      </c>
      <c r="D13" s="50">
        <v>456.08</v>
      </c>
      <c r="E13" s="52">
        <v>100000</v>
      </c>
      <c r="F13" s="45">
        <f t="shared" si="0"/>
        <v>4.5608000000000003E-3</v>
      </c>
      <c r="G13" s="542"/>
      <c r="H13" s="542"/>
      <c r="I13" s="542"/>
      <c r="J13" s="47" t="s">
        <v>42</v>
      </c>
      <c r="K13" s="57"/>
      <c r="M13" s="58" t="s">
        <v>43</v>
      </c>
      <c r="N13" s="59">
        <v>800</v>
      </c>
      <c r="O13" s="60">
        <f>2355.43-46</f>
        <v>2309.4299999999998</v>
      </c>
      <c r="P13" s="58" t="s">
        <v>45</v>
      </c>
    </row>
    <row r="14" spans="1:16" ht="24.75" customHeight="1">
      <c r="A14" s="42" t="s">
        <v>102</v>
      </c>
      <c r="B14" s="42" t="s">
        <v>116</v>
      </c>
      <c r="C14" s="54" t="s">
        <v>117</v>
      </c>
      <c r="D14" s="61">
        <v>496.65</v>
      </c>
      <c r="E14" s="45">
        <v>300</v>
      </c>
      <c r="F14" s="62">
        <f>D14*0.000279</f>
        <v>0.13856535</v>
      </c>
      <c r="G14" s="542">
        <f>SUM(F14:F15)</f>
        <v>0.27713070000000001</v>
      </c>
      <c r="H14" s="542"/>
      <c r="I14" s="542"/>
      <c r="J14" s="47" t="s">
        <v>42</v>
      </c>
      <c r="K14" s="49"/>
      <c r="M14" s="58" t="s">
        <v>43</v>
      </c>
      <c r="N14" s="59">
        <v>1000</v>
      </c>
      <c r="O14" s="60">
        <v>65.69</v>
      </c>
      <c r="P14" s="58" t="s">
        <v>45</v>
      </c>
    </row>
    <row r="15" spans="1:16" ht="12" customHeight="1">
      <c r="A15" s="42" t="s">
        <v>102</v>
      </c>
      <c r="B15" s="42" t="s">
        <v>118</v>
      </c>
      <c r="C15" s="54" t="s">
        <v>117</v>
      </c>
      <c r="D15" s="61">
        <v>496.65</v>
      </c>
      <c r="E15" s="45">
        <v>300</v>
      </c>
      <c r="F15" s="62">
        <f>D15*0.000279</f>
        <v>0.13856535</v>
      </c>
      <c r="G15" s="542"/>
      <c r="H15" s="542"/>
      <c r="I15" s="542"/>
      <c r="J15" s="47" t="s">
        <v>42</v>
      </c>
      <c r="K15" s="49"/>
      <c r="M15" s="58" t="s">
        <v>43</v>
      </c>
      <c r="N15" s="59">
        <v>1500</v>
      </c>
      <c r="O15" s="60">
        <v>409.98</v>
      </c>
      <c r="P15" s="58" t="s">
        <v>45</v>
      </c>
    </row>
    <row r="16" spans="1:16" ht="12" customHeight="1">
      <c r="A16" s="63" t="s">
        <v>119</v>
      </c>
      <c r="B16" s="63" t="s">
        <v>43</v>
      </c>
      <c r="C16" s="64" t="s">
        <v>103</v>
      </c>
      <c r="D16" s="65">
        <f>390.7-D18</f>
        <v>372.4</v>
      </c>
      <c r="E16" s="41">
        <v>800</v>
      </c>
      <c r="F16" s="41">
        <f t="shared" ref="F16:F21" si="1">D16/E16</f>
        <v>0.46549999999999997</v>
      </c>
      <c r="G16" s="544">
        <f>SUM(F16:F17)</f>
        <v>0.46683333333333332</v>
      </c>
      <c r="H16" s="544">
        <f>SUM(G16:G23)</f>
        <v>0.68952881481481487</v>
      </c>
      <c r="I16" s="544">
        <v>1</v>
      </c>
      <c r="J16" s="63" t="s">
        <v>42</v>
      </c>
      <c r="K16" s="49"/>
      <c r="M16" s="58" t="s">
        <v>44</v>
      </c>
      <c r="N16" s="59">
        <v>1800</v>
      </c>
      <c r="O16" s="60">
        <v>2538</v>
      </c>
      <c r="P16" s="58" t="s">
        <v>45</v>
      </c>
    </row>
    <row r="17" spans="1:16" ht="13.5" customHeight="1">
      <c r="A17" s="63" t="s">
        <v>119</v>
      </c>
      <c r="B17" s="63" t="s">
        <v>43</v>
      </c>
      <c r="C17" s="64" t="s">
        <v>120</v>
      </c>
      <c r="D17" s="61">
        <v>2</v>
      </c>
      <c r="E17" s="41">
        <v>1500</v>
      </c>
      <c r="F17" s="41">
        <f t="shared" si="1"/>
        <v>1.3333333333333333E-3</v>
      </c>
      <c r="G17" s="544"/>
      <c r="H17" s="544"/>
      <c r="I17" s="544"/>
      <c r="J17" s="63" t="s">
        <v>42</v>
      </c>
      <c r="K17" s="49"/>
      <c r="M17" s="58" t="s">
        <v>44</v>
      </c>
      <c r="N17" s="66">
        <v>2700</v>
      </c>
      <c r="O17" s="60">
        <v>3418.44</v>
      </c>
      <c r="P17" s="58" t="s">
        <v>45</v>
      </c>
    </row>
    <row r="18" spans="1:16" ht="13.5" customHeight="1">
      <c r="A18" s="63" t="s">
        <v>119</v>
      </c>
      <c r="B18" s="63" t="s">
        <v>43</v>
      </c>
      <c r="C18" s="64" t="s">
        <v>121</v>
      </c>
      <c r="D18" s="61">
        <f>18.3</f>
        <v>18.3</v>
      </c>
      <c r="E18" s="41">
        <v>200</v>
      </c>
      <c r="F18" s="41">
        <f t="shared" si="1"/>
        <v>9.1499999999999998E-2</v>
      </c>
      <c r="G18" s="67">
        <f>F18</f>
        <v>9.1499999999999998E-2</v>
      </c>
      <c r="H18" s="544"/>
      <c r="I18" s="544"/>
      <c r="J18" s="63" t="s">
        <v>42</v>
      </c>
      <c r="K18" s="49"/>
      <c r="M18" s="58"/>
      <c r="N18" s="66"/>
      <c r="O18" s="60"/>
      <c r="P18" s="58"/>
    </row>
    <row r="19" spans="1:16" ht="12" customHeight="1">
      <c r="A19" s="63" t="s">
        <v>119</v>
      </c>
      <c r="B19" s="63" t="s">
        <v>44</v>
      </c>
      <c r="C19" s="68" t="s">
        <v>108</v>
      </c>
      <c r="D19" s="69">
        <v>180.45</v>
      </c>
      <c r="E19" s="41">
        <v>1800</v>
      </c>
      <c r="F19" s="41">
        <f t="shared" si="1"/>
        <v>0.10024999999999999</v>
      </c>
      <c r="G19" s="544">
        <f>SUM(F19:F21)</f>
        <v>0.12673148148148147</v>
      </c>
      <c r="H19" s="544"/>
      <c r="I19" s="544"/>
      <c r="J19" s="63" t="s">
        <v>42</v>
      </c>
      <c r="K19" s="49"/>
      <c r="M19" s="58" t="s">
        <v>44</v>
      </c>
      <c r="N19" s="66">
        <v>6000</v>
      </c>
      <c r="O19" s="60">
        <v>3822.17</v>
      </c>
      <c r="P19" s="58" t="s">
        <v>45</v>
      </c>
    </row>
    <row r="20" spans="1:16" ht="36" customHeight="1">
      <c r="A20" s="63" t="s">
        <v>119</v>
      </c>
      <c r="B20" s="63" t="s">
        <v>44</v>
      </c>
      <c r="C20" s="64" t="s">
        <v>109</v>
      </c>
      <c r="D20" s="61">
        <v>50</v>
      </c>
      <c r="E20" s="70">
        <v>6000</v>
      </c>
      <c r="F20" s="41">
        <f t="shared" si="1"/>
        <v>8.3333333333333332E-3</v>
      </c>
      <c r="G20" s="544"/>
      <c r="H20" s="544"/>
      <c r="I20" s="544"/>
      <c r="J20" s="63" t="s">
        <v>42</v>
      </c>
      <c r="K20" s="49"/>
      <c r="M20" s="58" t="s">
        <v>44</v>
      </c>
      <c r="N20" s="66">
        <v>100000</v>
      </c>
      <c r="O20" s="60">
        <v>1751</v>
      </c>
      <c r="P20" s="58" t="s">
        <v>45</v>
      </c>
    </row>
    <row r="21" spans="1:16" ht="12" customHeight="1">
      <c r="A21" s="63" t="s">
        <v>119</v>
      </c>
      <c r="B21" s="63" t="s">
        <v>44</v>
      </c>
      <c r="C21" s="64" t="s">
        <v>122</v>
      </c>
      <c r="D21" s="61">
        <v>49</v>
      </c>
      <c r="E21" s="41">
        <v>2700</v>
      </c>
      <c r="F21" s="41">
        <f t="shared" si="1"/>
        <v>1.8148148148148149E-2</v>
      </c>
      <c r="G21" s="544"/>
      <c r="H21" s="544"/>
      <c r="I21" s="544"/>
      <c r="J21" s="63" t="s">
        <v>42</v>
      </c>
      <c r="K21" s="49"/>
      <c r="M21" s="71" t="s">
        <v>112</v>
      </c>
      <c r="N21" s="72">
        <v>300</v>
      </c>
      <c r="O21" s="73">
        <v>553.38</v>
      </c>
      <c r="P21" s="71" t="s">
        <v>45</v>
      </c>
    </row>
    <row r="22" spans="1:16" ht="18" customHeight="1">
      <c r="A22" s="63" t="s">
        <v>119</v>
      </c>
      <c r="B22" s="63" t="s">
        <v>116</v>
      </c>
      <c r="C22" s="68" t="s">
        <v>123</v>
      </c>
      <c r="D22" s="61">
        <v>8</v>
      </c>
      <c r="E22" s="41">
        <v>300</v>
      </c>
      <c r="F22" s="41">
        <f>D22*0.000279</f>
        <v>2.232E-3</v>
      </c>
      <c r="G22" s="544">
        <f>SUM(F22:F23)</f>
        <v>4.4640000000000001E-3</v>
      </c>
      <c r="H22" s="544"/>
      <c r="I22" s="544"/>
      <c r="J22" s="63" t="s">
        <v>42</v>
      </c>
      <c r="K22" s="49"/>
      <c r="M22" s="71" t="s">
        <v>43</v>
      </c>
      <c r="N22" s="72">
        <v>200</v>
      </c>
      <c r="O22" s="73">
        <v>87.02</v>
      </c>
      <c r="P22" s="71" t="s">
        <v>45</v>
      </c>
    </row>
    <row r="23" spans="1:16" ht="17.25" customHeight="1">
      <c r="A23" s="63" t="s">
        <v>119</v>
      </c>
      <c r="B23" s="63" t="s">
        <v>118</v>
      </c>
      <c r="C23" s="68" t="s">
        <v>124</v>
      </c>
      <c r="D23" s="61">
        <v>8</v>
      </c>
      <c r="E23" s="41">
        <v>300</v>
      </c>
      <c r="F23" s="41">
        <f>D23*0.000279</f>
        <v>2.232E-3</v>
      </c>
      <c r="G23" s="544"/>
      <c r="H23" s="544"/>
      <c r="I23" s="544"/>
      <c r="J23" s="63" t="s">
        <v>42</v>
      </c>
      <c r="K23" s="49"/>
      <c r="M23" s="541" t="s">
        <v>48</v>
      </c>
      <c r="N23" s="541"/>
      <c r="O23" s="74">
        <f>SUM(O13:O22)</f>
        <v>14955.11</v>
      </c>
      <c r="P23" s="63"/>
    </row>
    <row r="24" spans="1:16" ht="12" customHeight="1">
      <c r="A24" s="42" t="s">
        <v>125</v>
      </c>
      <c r="B24" s="42" t="s">
        <v>43</v>
      </c>
      <c r="C24" s="43" t="s">
        <v>103</v>
      </c>
      <c r="D24" s="46">
        <f>482.58-46</f>
        <v>436.58</v>
      </c>
      <c r="E24" s="45">
        <v>800</v>
      </c>
      <c r="F24" s="45">
        <f t="shared" ref="F24:F30" si="2">D24/E24</f>
        <v>0.54572500000000002</v>
      </c>
      <c r="G24" s="542">
        <f>SUM(F24:F27)</f>
        <v>1.0594016666666666</v>
      </c>
      <c r="H24" s="542">
        <f>SUM(G24:G32)</f>
        <v>1.4095405733333333</v>
      </c>
      <c r="I24" s="542">
        <v>2</v>
      </c>
      <c r="J24" s="47" t="s">
        <v>45</v>
      </c>
      <c r="K24" s="49"/>
      <c r="M24" s="75" t="s">
        <v>126</v>
      </c>
      <c r="N24" s="63"/>
      <c r="O24" s="74">
        <f>O12+O23</f>
        <v>46042.43</v>
      </c>
      <c r="P24" s="63"/>
    </row>
    <row r="25" spans="1:16" ht="12" customHeight="1">
      <c r="A25" s="42" t="s">
        <v>125</v>
      </c>
      <c r="B25" s="42" t="s">
        <v>43</v>
      </c>
      <c r="C25" s="43" t="s">
        <v>127</v>
      </c>
      <c r="D25" s="46">
        <v>46</v>
      </c>
      <c r="E25" s="45">
        <v>200</v>
      </c>
      <c r="F25" s="45">
        <f t="shared" si="2"/>
        <v>0.23</v>
      </c>
      <c r="G25" s="542"/>
      <c r="H25" s="542"/>
      <c r="I25" s="542"/>
      <c r="J25" s="47" t="s">
        <v>45</v>
      </c>
      <c r="K25" s="49"/>
      <c r="M25" s="76"/>
      <c r="N25" s="77"/>
      <c r="O25" s="78"/>
      <c r="P25" s="77"/>
    </row>
    <row r="26" spans="1:16" ht="12" customHeight="1">
      <c r="A26" s="42" t="s">
        <v>125</v>
      </c>
      <c r="B26" s="42" t="s">
        <v>43</v>
      </c>
      <c r="C26" s="43" t="s">
        <v>128</v>
      </c>
      <c r="D26" s="46">
        <v>326.98</v>
      </c>
      <c r="E26" s="45">
        <v>1500</v>
      </c>
      <c r="F26" s="45">
        <f t="shared" si="2"/>
        <v>0.21798666666666669</v>
      </c>
      <c r="G26" s="542"/>
      <c r="H26" s="542"/>
      <c r="I26" s="542"/>
      <c r="J26" s="47" t="s">
        <v>45</v>
      </c>
      <c r="K26" s="49"/>
      <c r="M26" s="545"/>
      <c r="N26" s="545"/>
      <c r="O26" s="545"/>
      <c r="P26" s="545"/>
    </row>
    <row r="27" spans="1:16" ht="12" customHeight="1">
      <c r="A27" s="42" t="s">
        <v>125</v>
      </c>
      <c r="B27" s="42" t="s">
        <v>43</v>
      </c>
      <c r="C27" s="43" t="s">
        <v>129</v>
      </c>
      <c r="D27" s="46">
        <v>65.69</v>
      </c>
      <c r="E27" s="45">
        <v>1000</v>
      </c>
      <c r="F27" s="45">
        <f t="shared" si="2"/>
        <v>6.5689999999999998E-2</v>
      </c>
      <c r="G27" s="542"/>
      <c r="H27" s="542"/>
      <c r="I27" s="542"/>
      <c r="J27" s="47" t="s">
        <v>45</v>
      </c>
      <c r="K27" s="49"/>
    </row>
    <row r="28" spans="1:16" ht="12" customHeight="1">
      <c r="A28" s="42" t="s">
        <v>125</v>
      </c>
      <c r="B28" s="42" t="s">
        <v>44</v>
      </c>
      <c r="C28" s="43" t="s">
        <v>108</v>
      </c>
      <c r="D28" s="79">
        <v>67.900000000000006</v>
      </c>
      <c r="E28" s="45">
        <v>1800</v>
      </c>
      <c r="F28" s="45">
        <f t="shared" si="2"/>
        <v>3.7722222222222226E-2</v>
      </c>
      <c r="G28" s="542">
        <f>SUM(F28:F30)</f>
        <v>0.2888816666666667</v>
      </c>
      <c r="H28" s="542"/>
      <c r="I28" s="542"/>
      <c r="J28" s="47" t="s">
        <v>45</v>
      </c>
      <c r="K28" s="49"/>
      <c r="M28" s="546"/>
      <c r="N28" s="546"/>
      <c r="O28" s="546"/>
      <c r="P28" s="546"/>
    </row>
    <row r="29" spans="1:16" ht="36" customHeight="1">
      <c r="A29" s="42" t="s">
        <v>125</v>
      </c>
      <c r="B29" s="42" t="s">
        <v>44</v>
      </c>
      <c r="C29" s="43" t="s">
        <v>109</v>
      </c>
      <c r="D29" s="45">
        <v>164.49</v>
      </c>
      <c r="E29" s="52">
        <v>6000</v>
      </c>
      <c r="F29" s="45">
        <f t="shared" si="2"/>
        <v>2.7415000000000002E-2</v>
      </c>
      <c r="G29" s="542"/>
      <c r="H29" s="542"/>
      <c r="I29" s="542"/>
      <c r="J29" s="47" t="s">
        <v>45</v>
      </c>
      <c r="K29" s="49"/>
      <c r="M29" s="546"/>
      <c r="N29" s="546"/>
      <c r="O29" s="546"/>
      <c r="P29" s="546"/>
    </row>
    <row r="30" spans="1:16" ht="24" customHeight="1">
      <c r="A30" s="42" t="s">
        <v>125</v>
      </c>
      <c r="B30" s="42" t="s">
        <v>44</v>
      </c>
      <c r="C30" s="43" t="s">
        <v>130</v>
      </c>
      <c r="D30" s="45">
        <v>402.74</v>
      </c>
      <c r="E30" s="45">
        <v>1800</v>
      </c>
      <c r="F30" s="45">
        <f t="shared" si="2"/>
        <v>0.22374444444444444</v>
      </c>
      <c r="G30" s="542"/>
      <c r="H30" s="542"/>
      <c r="I30" s="542"/>
      <c r="J30" s="47" t="s">
        <v>45</v>
      </c>
      <c r="K30" s="49"/>
      <c r="M30" s="546"/>
      <c r="N30" s="546"/>
      <c r="O30" s="546"/>
      <c r="P30" s="546"/>
    </row>
    <row r="31" spans="1:16" ht="12" customHeight="1">
      <c r="A31" s="42" t="s">
        <v>125</v>
      </c>
      <c r="B31" s="42" t="s">
        <v>116</v>
      </c>
      <c r="C31" s="54" t="s">
        <v>123</v>
      </c>
      <c r="D31" s="62">
        <v>109.78</v>
      </c>
      <c r="E31" s="45">
        <v>300</v>
      </c>
      <c r="F31" s="45">
        <f>D31*0.000279</f>
        <v>3.0628620000000002E-2</v>
      </c>
      <c r="G31" s="542">
        <f>SUM(F31:F32)</f>
        <v>6.1257240000000004E-2</v>
      </c>
      <c r="H31" s="542"/>
      <c r="I31" s="542"/>
      <c r="J31" s="47" t="s">
        <v>45</v>
      </c>
      <c r="K31" s="49"/>
    </row>
    <row r="32" spans="1:16" ht="12" customHeight="1">
      <c r="A32" s="42" t="s">
        <v>125</v>
      </c>
      <c r="B32" s="42" t="s">
        <v>118</v>
      </c>
      <c r="C32" s="54" t="s">
        <v>124</v>
      </c>
      <c r="D32" s="62">
        <v>109.78</v>
      </c>
      <c r="E32" s="45">
        <v>300</v>
      </c>
      <c r="F32" s="45">
        <f>D32*0.000279</f>
        <v>3.0628620000000002E-2</v>
      </c>
      <c r="G32" s="542"/>
      <c r="H32" s="542"/>
      <c r="I32" s="542"/>
      <c r="J32" s="47" t="s">
        <v>45</v>
      </c>
      <c r="K32" s="49"/>
    </row>
    <row r="33" spans="1:15" ht="12" customHeight="1">
      <c r="A33" s="63" t="s">
        <v>131</v>
      </c>
      <c r="B33" s="63" t="s">
        <v>43</v>
      </c>
      <c r="C33" s="64" t="s">
        <v>103</v>
      </c>
      <c r="D33" s="46">
        <v>200.09</v>
      </c>
      <c r="E33" s="41">
        <v>800</v>
      </c>
      <c r="F33" s="41">
        <f>D33/E33</f>
        <v>0.25011250000000002</v>
      </c>
      <c r="G33" s="41">
        <f>SUM(F33)</f>
        <v>0.25011250000000002</v>
      </c>
      <c r="H33" s="544">
        <f>SUM(G33:G36)</f>
        <v>0.69204382222222227</v>
      </c>
      <c r="I33" s="544">
        <v>1</v>
      </c>
      <c r="J33" s="63" t="s">
        <v>45</v>
      </c>
      <c r="K33" s="49"/>
      <c r="O33" s="53"/>
    </row>
    <row r="34" spans="1:15" ht="12" customHeight="1">
      <c r="A34" s="63" t="s">
        <v>131</v>
      </c>
      <c r="B34" s="63" t="s">
        <v>44</v>
      </c>
      <c r="C34" s="68" t="s">
        <v>132</v>
      </c>
      <c r="D34" s="69">
        <v>743.8</v>
      </c>
      <c r="E34" s="41">
        <v>1800</v>
      </c>
      <c r="F34" s="41">
        <f>D34/E34</f>
        <v>0.41322222222222221</v>
      </c>
      <c r="G34" s="41">
        <f>SUM(F34)</f>
        <v>0.41322222222222221</v>
      </c>
      <c r="H34" s="544"/>
      <c r="I34" s="544"/>
      <c r="J34" s="63" t="s">
        <v>45</v>
      </c>
      <c r="K34" s="49"/>
      <c r="O34" s="53"/>
    </row>
    <row r="35" spans="1:15" ht="12" customHeight="1">
      <c r="A35" s="63" t="s">
        <v>131</v>
      </c>
      <c r="B35" s="63" t="s">
        <v>116</v>
      </c>
      <c r="C35" s="68" t="s">
        <v>123</v>
      </c>
      <c r="D35" s="62">
        <v>51.45</v>
      </c>
      <c r="E35" s="41">
        <v>300</v>
      </c>
      <c r="F35" s="41">
        <f>D35*0.000279</f>
        <v>1.4354550000000001E-2</v>
      </c>
      <c r="G35" s="544">
        <f>SUM(F35:F36)</f>
        <v>2.8709100000000001E-2</v>
      </c>
      <c r="H35" s="544"/>
      <c r="I35" s="544"/>
      <c r="J35" s="63" t="s">
        <v>45</v>
      </c>
      <c r="K35" s="49"/>
    </row>
    <row r="36" spans="1:15" ht="14.25" customHeight="1">
      <c r="A36" s="63" t="s">
        <v>131</v>
      </c>
      <c r="B36" s="63" t="s">
        <v>118</v>
      </c>
      <c r="C36" s="68" t="s">
        <v>124</v>
      </c>
      <c r="D36" s="62">
        <v>51.45</v>
      </c>
      <c r="E36" s="41">
        <v>300</v>
      </c>
      <c r="F36" s="41">
        <f>D36*0.000279</f>
        <v>1.4354550000000001E-2</v>
      </c>
      <c r="G36" s="544"/>
      <c r="H36" s="544"/>
      <c r="I36" s="544"/>
      <c r="J36" s="63" t="s">
        <v>45</v>
      </c>
      <c r="K36" s="49"/>
      <c r="N36" s="53"/>
    </row>
    <row r="37" spans="1:15" ht="12" customHeight="1">
      <c r="A37" s="42" t="s">
        <v>133</v>
      </c>
      <c r="B37" s="42" t="s">
        <v>43</v>
      </c>
      <c r="C37" s="43" t="s">
        <v>103</v>
      </c>
      <c r="D37" s="46">
        <f>936.15-43.71</f>
        <v>892.43999999999994</v>
      </c>
      <c r="E37" s="45">
        <v>800</v>
      </c>
      <c r="F37" s="45">
        <f t="shared" ref="F37:F46" si="3">D37/E37</f>
        <v>1.1155499999999998</v>
      </c>
      <c r="G37" s="542">
        <f>SUM(F37:F40)</f>
        <v>1.4246999999999999</v>
      </c>
      <c r="H37" s="542">
        <f>SUM(G37:G48)</f>
        <v>3.0770657051851846</v>
      </c>
      <c r="I37" s="542">
        <v>3</v>
      </c>
      <c r="J37" s="47" t="s">
        <v>42</v>
      </c>
      <c r="K37" s="49"/>
    </row>
    <row r="38" spans="1:15" ht="12" customHeight="1">
      <c r="A38" s="42" t="s">
        <v>133</v>
      </c>
      <c r="B38" s="42" t="s">
        <v>43</v>
      </c>
      <c r="C38" s="43" t="s">
        <v>104</v>
      </c>
      <c r="D38" s="46">
        <v>43.71</v>
      </c>
      <c r="E38" s="45">
        <v>200</v>
      </c>
      <c r="F38" s="45">
        <f t="shared" si="3"/>
        <v>0.21854999999999999</v>
      </c>
      <c r="G38" s="542"/>
      <c r="H38" s="542"/>
      <c r="I38" s="542"/>
      <c r="J38" s="47" t="s">
        <v>42</v>
      </c>
      <c r="K38" s="49"/>
    </row>
    <row r="39" spans="1:15" ht="12" customHeight="1">
      <c r="A39" s="42" t="s">
        <v>133</v>
      </c>
      <c r="B39" s="42" t="s">
        <v>43</v>
      </c>
      <c r="C39" s="43" t="s">
        <v>128</v>
      </c>
      <c r="D39" s="46">
        <v>60</v>
      </c>
      <c r="E39" s="45">
        <v>1500</v>
      </c>
      <c r="F39" s="45">
        <f t="shared" si="3"/>
        <v>0.04</v>
      </c>
      <c r="G39" s="542"/>
      <c r="H39" s="542"/>
      <c r="I39" s="542"/>
      <c r="J39" s="47" t="s">
        <v>42</v>
      </c>
      <c r="K39" s="49"/>
      <c r="O39" s="80"/>
    </row>
    <row r="40" spans="1:15" ht="12" customHeight="1">
      <c r="A40" s="42" t="s">
        <v>133</v>
      </c>
      <c r="B40" s="42" t="s">
        <v>43</v>
      </c>
      <c r="C40" s="43" t="s">
        <v>129</v>
      </c>
      <c r="D40" s="46">
        <v>50.6</v>
      </c>
      <c r="E40" s="45">
        <v>1000</v>
      </c>
      <c r="F40" s="45">
        <f t="shared" si="3"/>
        <v>5.0599999999999999E-2</v>
      </c>
      <c r="G40" s="542"/>
      <c r="H40" s="542"/>
      <c r="I40" s="542"/>
      <c r="J40" s="47" t="s">
        <v>42</v>
      </c>
      <c r="K40" s="49"/>
      <c r="O40" s="81"/>
    </row>
    <row r="41" spans="1:15" ht="12" customHeight="1">
      <c r="A41" s="42" t="s">
        <v>133</v>
      </c>
      <c r="B41" s="42" t="s">
        <v>44</v>
      </c>
      <c r="C41" s="43" t="s">
        <v>108</v>
      </c>
      <c r="D41" s="45">
        <v>782.15</v>
      </c>
      <c r="E41" s="45">
        <v>1800</v>
      </c>
      <c r="F41" s="45">
        <f t="shared" si="3"/>
        <v>0.43452777777777779</v>
      </c>
      <c r="G41" s="542">
        <f>SUM(F41:F46)</f>
        <v>1.5712101851851852</v>
      </c>
      <c r="H41" s="542"/>
      <c r="I41" s="542"/>
      <c r="J41" s="47" t="s">
        <v>42</v>
      </c>
      <c r="K41" s="49"/>
    </row>
    <row r="42" spans="1:15" ht="36" customHeight="1">
      <c r="A42" s="42" t="s">
        <v>133</v>
      </c>
      <c r="B42" s="42" t="s">
        <v>44</v>
      </c>
      <c r="C42" s="43" t="s">
        <v>109</v>
      </c>
      <c r="D42" s="45">
        <v>594.65</v>
      </c>
      <c r="E42" s="52">
        <v>6000</v>
      </c>
      <c r="F42" s="45">
        <f t="shared" si="3"/>
        <v>9.9108333333333326E-2</v>
      </c>
      <c r="G42" s="542"/>
      <c r="H42" s="542"/>
      <c r="I42" s="542"/>
      <c r="J42" s="47" t="s">
        <v>42</v>
      </c>
      <c r="K42" s="49"/>
      <c r="N42" s="82"/>
      <c r="O42" s="83"/>
    </row>
    <row r="43" spans="1:15" ht="24" customHeight="1">
      <c r="A43" s="42" t="s">
        <v>133</v>
      </c>
      <c r="B43" s="42" t="s">
        <v>44</v>
      </c>
      <c r="C43" s="43" t="s">
        <v>130</v>
      </c>
      <c r="D43" s="45">
        <v>285</v>
      </c>
      <c r="E43" s="45">
        <v>1800</v>
      </c>
      <c r="F43" s="45">
        <f t="shared" si="3"/>
        <v>0.15833333333333333</v>
      </c>
      <c r="G43" s="542"/>
      <c r="H43" s="542"/>
      <c r="I43" s="542"/>
      <c r="J43" s="47" t="s">
        <v>42</v>
      </c>
      <c r="K43" s="49"/>
    </row>
    <row r="44" spans="1:15" ht="12" customHeight="1">
      <c r="A44" s="42" t="s">
        <v>133</v>
      </c>
      <c r="B44" s="42" t="s">
        <v>44</v>
      </c>
      <c r="C44" s="43" t="s">
        <v>111</v>
      </c>
      <c r="D44" s="45">
        <v>305.60000000000002</v>
      </c>
      <c r="E44" s="45">
        <v>1800</v>
      </c>
      <c r="F44" s="45">
        <f t="shared" si="3"/>
        <v>0.16977777777777778</v>
      </c>
      <c r="G44" s="542"/>
      <c r="H44" s="542"/>
      <c r="I44" s="542"/>
      <c r="J44" s="47" t="s">
        <v>42</v>
      </c>
      <c r="K44" s="49"/>
    </row>
    <row r="45" spans="1:15" ht="12" customHeight="1">
      <c r="A45" s="42" t="s">
        <v>133</v>
      </c>
      <c r="B45" s="42" t="s">
        <v>44</v>
      </c>
      <c r="C45" s="43" t="s">
        <v>113</v>
      </c>
      <c r="D45" s="45">
        <v>515.54999999999995</v>
      </c>
      <c r="E45" s="45">
        <v>2700</v>
      </c>
      <c r="F45" s="45">
        <f t="shared" si="3"/>
        <v>0.19094444444444442</v>
      </c>
      <c r="G45" s="542"/>
      <c r="H45" s="542"/>
      <c r="I45" s="542"/>
      <c r="J45" s="47" t="s">
        <v>42</v>
      </c>
      <c r="K45" s="49"/>
    </row>
    <row r="46" spans="1:15" ht="12" customHeight="1">
      <c r="A46" s="42" t="s">
        <v>133</v>
      </c>
      <c r="B46" s="42" t="s">
        <v>44</v>
      </c>
      <c r="C46" s="43" t="s">
        <v>114</v>
      </c>
      <c r="D46" s="52">
        <v>1400</v>
      </c>
      <c r="E46" s="52">
        <v>2700</v>
      </c>
      <c r="F46" s="45">
        <f t="shared" si="3"/>
        <v>0.51851851851851849</v>
      </c>
      <c r="G46" s="542"/>
      <c r="H46" s="542"/>
      <c r="I46" s="542"/>
      <c r="J46" s="47" t="s">
        <v>42</v>
      </c>
      <c r="K46" s="49"/>
    </row>
    <row r="47" spans="1:15" ht="12" customHeight="1">
      <c r="A47" s="42" t="s">
        <v>133</v>
      </c>
      <c r="B47" s="42" t="s">
        <v>116</v>
      </c>
      <c r="C47" s="54" t="s">
        <v>123</v>
      </c>
      <c r="D47" s="62">
        <v>145.44</v>
      </c>
      <c r="E47" s="45">
        <v>300</v>
      </c>
      <c r="F47" s="45">
        <f>D47*0.000279</f>
        <v>4.0577759999999997E-2</v>
      </c>
      <c r="G47" s="542">
        <f>SUM(F47:F48)</f>
        <v>8.1155519999999995E-2</v>
      </c>
      <c r="H47" s="542"/>
      <c r="I47" s="542"/>
      <c r="J47" s="47" t="s">
        <v>42</v>
      </c>
      <c r="K47" s="49"/>
    </row>
    <row r="48" spans="1:15" ht="12" customHeight="1">
      <c r="A48" s="42" t="s">
        <v>133</v>
      </c>
      <c r="B48" s="42" t="s">
        <v>118</v>
      </c>
      <c r="C48" s="54" t="s">
        <v>124</v>
      </c>
      <c r="D48" s="62">
        <v>145.44</v>
      </c>
      <c r="E48" s="45">
        <v>300</v>
      </c>
      <c r="F48" s="45">
        <f>D48*0.000279</f>
        <v>4.0577759999999997E-2</v>
      </c>
      <c r="G48" s="542"/>
      <c r="H48" s="542"/>
      <c r="I48" s="542"/>
      <c r="J48" s="47" t="s">
        <v>42</v>
      </c>
      <c r="K48" s="49"/>
    </row>
    <row r="49" spans="1:11" ht="15" customHeight="1">
      <c r="A49" s="63" t="s">
        <v>134</v>
      </c>
      <c r="B49" s="63" t="s">
        <v>43</v>
      </c>
      <c r="C49" s="64" t="s">
        <v>103</v>
      </c>
      <c r="D49" s="46">
        <f>707.78-D50</f>
        <v>672.82999999999993</v>
      </c>
      <c r="E49" s="41">
        <v>800</v>
      </c>
      <c r="F49" s="41">
        <f t="shared" ref="F49:F57" si="4">D49/E49</f>
        <v>0.84103749999999988</v>
      </c>
      <c r="G49" s="544">
        <f>F49+F50</f>
        <v>1.0157874999999998</v>
      </c>
      <c r="H49" s="544">
        <f>SUM(G49:G59)</f>
        <v>3.1418719133333335</v>
      </c>
      <c r="I49" s="544">
        <v>3</v>
      </c>
      <c r="J49" s="63" t="s">
        <v>45</v>
      </c>
      <c r="K49" s="49"/>
    </row>
    <row r="50" spans="1:11" ht="15" customHeight="1">
      <c r="A50" s="63" t="s">
        <v>134</v>
      </c>
      <c r="B50" s="63" t="s">
        <v>43</v>
      </c>
      <c r="C50" s="64" t="s">
        <v>104</v>
      </c>
      <c r="D50" s="46">
        <v>34.950000000000003</v>
      </c>
      <c r="E50" s="41">
        <v>200</v>
      </c>
      <c r="F50" s="41">
        <f t="shared" si="4"/>
        <v>0.17475000000000002</v>
      </c>
      <c r="G50" s="544"/>
      <c r="H50" s="544"/>
      <c r="I50" s="544"/>
      <c r="J50" s="63" t="s">
        <v>45</v>
      </c>
      <c r="K50" s="49"/>
    </row>
    <row r="51" spans="1:11" ht="12" customHeight="1">
      <c r="A51" s="63" t="s">
        <v>134</v>
      </c>
      <c r="B51" s="63" t="s">
        <v>44</v>
      </c>
      <c r="C51" s="64" t="s">
        <v>108</v>
      </c>
      <c r="D51" s="45">
        <v>290</v>
      </c>
      <c r="E51" s="41">
        <v>1800</v>
      </c>
      <c r="F51" s="41">
        <f t="shared" si="4"/>
        <v>0.16111111111111112</v>
      </c>
      <c r="G51" s="544">
        <f>SUM(F51:F57)</f>
        <v>2.0913433333333336</v>
      </c>
      <c r="H51" s="544"/>
      <c r="I51" s="544"/>
      <c r="J51" s="63" t="s">
        <v>45</v>
      </c>
      <c r="K51" s="49"/>
    </row>
    <row r="52" spans="1:11" ht="36" customHeight="1">
      <c r="A52" s="63" t="s">
        <v>134</v>
      </c>
      <c r="B52" s="63" t="s">
        <v>44</v>
      </c>
      <c r="C52" s="64" t="s">
        <v>109</v>
      </c>
      <c r="D52" s="52">
        <v>1933</v>
      </c>
      <c r="E52" s="70">
        <v>6000</v>
      </c>
      <c r="F52" s="41">
        <f t="shared" si="4"/>
        <v>0.32216666666666666</v>
      </c>
      <c r="G52" s="544"/>
      <c r="H52" s="544"/>
      <c r="I52" s="544"/>
      <c r="J52" s="63" t="s">
        <v>45</v>
      </c>
      <c r="K52" s="49"/>
    </row>
    <row r="53" spans="1:11" ht="24" customHeight="1">
      <c r="A53" s="63" t="s">
        <v>134</v>
      </c>
      <c r="B53" s="63" t="s">
        <v>44</v>
      </c>
      <c r="C53" s="64" t="s">
        <v>130</v>
      </c>
      <c r="D53" s="45">
        <v>357</v>
      </c>
      <c r="E53" s="41">
        <v>1800</v>
      </c>
      <c r="F53" s="41">
        <f t="shared" si="4"/>
        <v>0.19833333333333333</v>
      </c>
      <c r="G53" s="544"/>
      <c r="H53" s="544"/>
      <c r="I53" s="544"/>
      <c r="J53" s="63" t="s">
        <v>45</v>
      </c>
      <c r="K53" s="49"/>
    </row>
    <row r="54" spans="1:11" ht="24" customHeight="1">
      <c r="A54" s="63" t="s">
        <v>134</v>
      </c>
      <c r="B54" s="63" t="s">
        <v>44</v>
      </c>
      <c r="C54" s="64" t="s">
        <v>111</v>
      </c>
      <c r="D54" s="45">
        <v>930</v>
      </c>
      <c r="E54" s="41">
        <v>1800</v>
      </c>
      <c r="F54" s="41">
        <f t="shared" si="4"/>
        <v>0.51666666666666672</v>
      </c>
      <c r="G54" s="544"/>
      <c r="H54" s="544"/>
      <c r="I54" s="544"/>
      <c r="J54" s="63" t="s">
        <v>45</v>
      </c>
      <c r="K54" s="49"/>
    </row>
    <row r="55" spans="1:11" ht="12" customHeight="1">
      <c r="A55" s="63" t="s">
        <v>134</v>
      </c>
      <c r="B55" s="63" t="s">
        <v>44</v>
      </c>
      <c r="C55" s="64" t="s">
        <v>113</v>
      </c>
      <c r="D55" s="45">
        <v>464</v>
      </c>
      <c r="E55" s="41">
        <v>2700</v>
      </c>
      <c r="F55" s="41">
        <f t="shared" si="4"/>
        <v>0.17185185185185184</v>
      </c>
      <c r="G55" s="544"/>
      <c r="H55" s="544"/>
      <c r="I55" s="544"/>
      <c r="J55" s="63" t="s">
        <v>45</v>
      </c>
      <c r="K55" s="49"/>
    </row>
    <row r="56" spans="1:11" ht="12" customHeight="1">
      <c r="A56" s="63" t="s">
        <v>134</v>
      </c>
      <c r="B56" s="63" t="s">
        <v>44</v>
      </c>
      <c r="C56" s="64" t="s">
        <v>114</v>
      </c>
      <c r="D56" s="52">
        <v>1900</v>
      </c>
      <c r="E56" s="70">
        <v>2700</v>
      </c>
      <c r="F56" s="41">
        <f t="shared" si="4"/>
        <v>0.70370370370370372</v>
      </c>
      <c r="G56" s="544"/>
      <c r="H56" s="544"/>
      <c r="I56" s="544"/>
      <c r="J56" s="63" t="s">
        <v>45</v>
      </c>
      <c r="K56" s="49"/>
    </row>
    <row r="57" spans="1:11" ht="24" customHeight="1">
      <c r="A57" s="63" t="s">
        <v>134</v>
      </c>
      <c r="B57" s="63" t="s">
        <v>44</v>
      </c>
      <c r="C57" s="64" t="s">
        <v>135</v>
      </c>
      <c r="D57" s="52">
        <v>1751</v>
      </c>
      <c r="E57" s="70">
        <v>100000</v>
      </c>
      <c r="F57" s="41">
        <f t="shared" si="4"/>
        <v>1.7510000000000001E-2</v>
      </c>
      <c r="G57" s="544"/>
      <c r="H57" s="544"/>
      <c r="I57" s="544"/>
      <c r="J57" s="63" t="s">
        <v>45</v>
      </c>
      <c r="K57" s="49"/>
    </row>
    <row r="58" spans="1:11" ht="12" customHeight="1">
      <c r="A58" s="63" t="s">
        <v>134</v>
      </c>
      <c r="B58" s="63" t="s">
        <v>116</v>
      </c>
      <c r="C58" s="68" t="s">
        <v>123</v>
      </c>
      <c r="D58" s="84">
        <v>62.26</v>
      </c>
      <c r="E58" s="41">
        <v>300</v>
      </c>
      <c r="F58" s="41">
        <f>D58*0.000279</f>
        <v>1.737054E-2</v>
      </c>
      <c r="G58" s="544">
        <f>SUM(F58:F59)</f>
        <v>3.4741080000000001E-2</v>
      </c>
      <c r="H58" s="544"/>
      <c r="I58" s="544"/>
      <c r="J58" s="63" t="s">
        <v>45</v>
      </c>
      <c r="K58" s="49"/>
    </row>
    <row r="59" spans="1:11" ht="12" customHeight="1">
      <c r="A59" s="63" t="s">
        <v>134</v>
      </c>
      <c r="B59" s="63" t="s">
        <v>118</v>
      </c>
      <c r="C59" s="68" t="s">
        <v>124</v>
      </c>
      <c r="D59" s="84">
        <v>62.26</v>
      </c>
      <c r="E59" s="41">
        <v>300</v>
      </c>
      <c r="F59" s="41">
        <f>D59*0.000279</f>
        <v>1.737054E-2</v>
      </c>
      <c r="G59" s="544"/>
      <c r="H59" s="544"/>
      <c r="I59" s="544"/>
      <c r="J59" s="63" t="s">
        <v>45</v>
      </c>
      <c r="K59" s="49"/>
    </row>
    <row r="60" spans="1:11" ht="12" customHeight="1">
      <c r="A60" s="63" t="s">
        <v>136</v>
      </c>
      <c r="B60" s="63" t="s">
        <v>43</v>
      </c>
      <c r="C60" s="85" t="s">
        <v>103</v>
      </c>
      <c r="D60" s="46">
        <v>177</v>
      </c>
      <c r="E60" s="41">
        <v>800</v>
      </c>
      <c r="F60" s="45">
        <f t="shared" ref="F60:F66" si="5">D60/E60</f>
        <v>0.22125</v>
      </c>
      <c r="G60" s="544">
        <f>SUM(F60:F61)</f>
        <v>0.27658333333333335</v>
      </c>
      <c r="H60" s="544">
        <f>SUM(G60:G68)</f>
        <v>0.76116644444444437</v>
      </c>
      <c r="I60" s="544">
        <v>1</v>
      </c>
      <c r="J60" s="63" t="s">
        <v>45</v>
      </c>
      <c r="K60" s="49"/>
    </row>
    <row r="61" spans="1:11" ht="12" customHeight="1">
      <c r="A61" s="63" t="s">
        <v>136</v>
      </c>
      <c r="B61" s="63" t="s">
        <v>43</v>
      </c>
      <c r="C61" s="86" t="s">
        <v>120</v>
      </c>
      <c r="D61" s="87">
        <v>83</v>
      </c>
      <c r="E61" s="41">
        <v>1500</v>
      </c>
      <c r="F61" s="45">
        <f t="shared" si="5"/>
        <v>5.5333333333333332E-2</v>
      </c>
      <c r="G61" s="544"/>
      <c r="H61" s="544"/>
      <c r="I61" s="544"/>
      <c r="J61" s="63" t="s">
        <v>45</v>
      </c>
      <c r="K61" s="49"/>
    </row>
    <row r="62" spans="1:11" ht="12" customHeight="1">
      <c r="A62" s="63" t="s">
        <v>136</v>
      </c>
      <c r="B62" s="63" t="s">
        <v>44</v>
      </c>
      <c r="C62" s="64" t="s">
        <v>108</v>
      </c>
      <c r="D62" s="45">
        <v>42</v>
      </c>
      <c r="E62" s="41">
        <v>1800</v>
      </c>
      <c r="F62" s="45">
        <f t="shared" si="5"/>
        <v>2.3333333333333334E-2</v>
      </c>
      <c r="G62" s="544">
        <f>SUM(F62:F66)</f>
        <v>0.46561111111111109</v>
      </c>
      <c r="H62" s="544"/>
      <c r="I62" s="544"/>
      <c r="J62" s="63" t="s">
        <v>45</v>
      </c>
      <c r="K62" s="49"/>
    </row>
    <row r="63" spans="1:11" ht="36" customHeight="1">
      <c r="A63" s="63" t="s">
        <v>136</v>
      </c>
      <c r="B63" s="63" t="s">
        <v>44</v>
      </c>
      <c r="C63" s="64" t="s">
        <v>109</v>
      </c>
      <c r="D63" s="52">
        <v>317</v>
      </c>
      <c r="E63" s="70">
        <v>6000</v>
      </c>
      <c r="F63" s="45">
        <f t="shared" si="5"/>
        <v>5.2833333333333336E-2</v>
      </c>
      <c r="G63" s="544"/>
      <c r="H63" s="544"/>
      <c r="I63" s="544"/>
      <c r="J63" s="63" t="s">
        <v>45</v>
      </c>
      <c r="K63" s="49"/>
    </row>
    <row r="64" spans="1:11" ht="24" customHeight="1">
      <c r="A64" s="63" t="s">
        <v>136</v>
      </c>
      <c r="B64" s="63" t="s">
        <v>44</v>
      </c>
      <c r="C64" s="64" t="s">
        <v>130</v>
      </c>
      <c r="D64" s="45">
        <v>360</v>
      </c>
      <c r="E64" s="41">
        <v>1800</v>
      </c>
      <c r="F64" s="45">
        <f t="shared" si="5"/>
        <v>0.2</v>
      </c>
      <c r="G64" s="544"/>
      <c r="H64" s="544"/>
      <c r="I64" s="544"/>
      <c r="J64" s="63" t="s">
        <v>45</v>
      </c>
      <c r="K64" s="49"/>
    </row>
    <row r="65" spans="1:15" ht="24" customHeight="1">
      <c r="A65" s="63" t="s">
        <v>136</v>
      </c>
      <c r="B65" s="63" t="s">
        <v>44</v>
      </c>
      <c r="C65" s="64" t="s">
        <v>111</v>
      </c>
      <c r="D65" s="45">
        <v>225</v>
      </c>
      <c r="E65" s="41">
        <v>1800</v>
      </c>
      <c r="F65" s="45">
        <f t="shared" si="5"/>
        <v>0.125</v>
      </c>
      <c r="G65" s="544"/>
      <c r="H65" s="544"/>
      <c r="I65" s="544"/>
      <c r="J65" s="63" t="s">
        <v>45</v>
      </c>
      <c r="K65" s="49"/>
    </row>
    <row r="66" spans="1:15" ht="12" customHeight="1">
      <c r="A66" s="63" t="s">
        <v>136</v>
      </c>
      <c r="B66" s="63" t="s">
        <v>44</v>
      </c>
      <c r="C66" s="64" t="s">
        <v>113</v>
      </c>
      <c r="D66" s="45">
        <v>174</v>
      </c>
      <c r="E66" s="41">
        <v>2700</v>
      </c>
      <c r="F66" s="45">
        <f t="shared" si="5"/>
        <v>6.4444444444444443E-2</v>
      </c>
      <c r="G66" s="544"/>
      <c r="H66" s="544"/>
      <c r="I66" s="544"/>
      <c r="J66" s="63" t="s">
        <v>45</v>
      </c>
      <c r="K66" s="49"/>
    </row>
    <row r="67" spans="1:15" ht="12" customHeight="1">
      <c r="A67" s="63" t="s">
        <v>136</v>
      </c>
      <c r="B67" s="63" t="s">
        <v>116</v>
      </c>
      <c r="C67" s="68" t="s">
        <v>123</v>
      </c>
      <c r="D67" s="84">
        <v>34</v>
      </c>
      <c r="E67" s="41">
        <v>300</v>
      </c>
      <c r="F67" s="45">
        <f>D67*0.000279</f>
        <v>9.4859999999999996E-3</v>
      </c>
      <c r="G67" s="544">
        <f>SUM(F67:F68)</f>
        <v>1.8971999999999999E-2</v>
      </c>
      <c r="H67" s="544"/>
      <c r="I67" s="544"/>
      <c r="J67" s="63" t="s">
        <v>45</v>
      </c>
      <c r="K67" s="49"/>
    </row>
    <row r="68" spans="1:15" ht="12" customHeight="1">
      <c r="A68" s="63" t="s">
        <v>136</v>
      </c>
      <c r="B68" s="63" t="s">
        <v>118</v>
      </c>
      <c r="C68" s="68" t="s">
        <v>124</v>
      </c>
      <c r="D68" s="84">
        <v>34</v>
      </c>
      <c r="E68" s="41">
        <v>300</v>
      </c>
      <c r="F68" s="45">
        <f>D68*0.000279</f>
        <v>9.4859999999999996E-3</v>
      </c>
      <c r="G68" s="544"/>
      <c r="H68" s="544"/>
      <c r="I68" s="544"/>
      <c r="J68" s="63" t="s">
        <v>45</v>
      </c>
      <c r="K68" s="49"/>
    </row>
    <row r="69" spans="1:15" ht="12" customHeight="1">
      <c r="A69" s="42" t="s">
        <v>137</v>
      </c>
      <c r="B69" s="42" t="s">
        <v>43</v>
      </c>
      <c r="C69" s="43" t="s">
        <v>103</v>
      </c>
      <c r="D69" s="46">
        <f>281-D70</f>
        <v>274.93</v>
      </c>
      <c r="E69" s="45">
        <v>800</v>
      </c>
      <c r="F69" s="45">
        <f>D69/E69</f>
        <v>0.34366249999999998</v>
      </c>
      <c r="G69" s="45">
        <f>F69</f>
        <v>0.34366249999999998</v>
      </c>
      <c r="H69" s="542">
        <f>SUM(G69:G73)</f>
        <v>0.51072609999999996</v>
      </c>
      <c r="I69" s="542">
        <v>1</v>
      </c>
      <c r="J69" s="47" t="s">
        <v>45</v>
      </c>
      <c r="K69" s="49"/>
      <c r="O69" s="40" t="s">
        <v>138</v>
      </c>
    </row>
    <row r="70" spans="1:15" ht="12" customHeight="1">
      <c r="A70" s="42" t="s">
        <v>137</v>
      </c>
      <c r="B70" s="42" t="s">
        <v>43</v>
      </c>
      <c r="C70" s="43" t="s">
        <v>104</v>
      </c>
      <c r="D70" s="46">
        <v>6.07</v>
      </c>
      <c r="E70" s="45">
        <v>200</v>
      </c>
      <c r="F70" s="45">
        <f>D70/E70</f>
        <v>3.0350000000000002E-2</v>
      </c>
      <c r="G70" s="45">
        <f>F70</f>
        <v>3.0350000000000002E-2</v>
      </c>
      <c r="H70" s="542"/>
      <c r="I70" s="542"/>
      <c r="J70" s="47" t="s">
        <v>45</v>
      </c>
      <c r="K70" s="49"/>
    </row>
    <row r="71" spans="1:15" ht="12" customHeight="1">
      <c r="A71" s="42" t="s">
        <v>137</v>
      </c>
      <c r="B71" s="42" t="s">
        <v>44</v>
      </c>
      <c r="C71" s="43" t="s">
        <v>139</v>
      </c>
      <c r="D71" s="45">
        <v>756</v>
      </c>
      <c r="E71" s="52">
        <v>6000</v>
      </c>
      <c r="F71" s="45">
        <f>D71/E71</f>
        <v>0.126</v>
      </c>
      <c r="G71" s="88">
        <f>F71</f>
        <v>0.126</v>
      </c>
      <c r="H71" s="542"/>
      <c r="I71" s="542"/>
      <c r="J71" s="47" t="s">
        <v>45</v>
      </c>
      <c r="K71" s="49"/>
    </row>
    <row r="72" spans="1:15" ht="12" customHeight="1">
      <c r="A72" s="42" t="s">
        <v>137</v>
      </c>
      <c r="B72" s="42" t="s">
        <v>116</v>
      </c>
      <c r="C72" s="54" t="s">
        <v>123</v>
      </c>
      <c r="D72" s="62">
        <v>19.2</v>
      </c>
      <c r="E72" s="45">
        <v>300</v>
      </c>
      <c r="F72" s="45">
        <f>D72*0.000279</f>
        <v>5.3568000000000001E-3</v>
      </c>
      <c r="G72" s="542">
        <f>SUM(F72:F73)</f>
        <v>1.07136E-2</v>
      </c>
      <c r="H72" s="542"/>
      <c r="I72" s="542"/>
      <c r="J72" s="47" t="s">
        <v>45</v>
      </c>
      <c r="K72" s="49"/>
    </row>
    <row r="73" spans="1:15" ht="12" customHeight="1">
      <c r="A73" s="42" t="s">
        <v>137</v>
      </c>
      <c r="B73" s="42" t="s">
        <v>118</v>
      </c>
      <c r="C73" s="54" t="s">
        <v>124</v>
      </c>
      <c r="D73" s="62">
        <v>19.2</v>
      </c>
      <c r="E73" s="45">
        <v>300</v>
      </c>
      <c r="F73" s="45">
        <f>D73*0.000279</f>
        <v>5.3568000000000001E-3</v>
      </c>
      <c r="G73" s="542"/>
      <c r="H73" s="542"/>
      <c r="I73" s="542"/>
      <c r="J73" s="47" t="s">
        <v>45</v>
      </c>
      <c r="K73" s="49"/>
    </row>
    <row r="74" spans="1:15" ht="12" customHeight="1">
      <c r="A74" s="63" t="s">
        <v>140</v>
      </c>
      <c r="B74" s="63" t="s">
        <v>43</v>
      </c>
      <c r="C74" s="64" t="s">
        <v>103</v>
      </c>
      <c r="D74" s="46">
        <v>414</v>
      </c>
      <c r="E74" s="41">
        <v>800</v>
      </c>
      <c r="F74" s="45">
        <f>D74/E74</f>
        <v>0.51749999999999996</v>
      </c>
      <c r="G74" s="41">
        <f>F74</f>
        <v>0.51749999999999996</v>
      </c>
      <c r="H74" s="544">
        <f>SUM(G74:G75)</f>
        <v>0.54444666666666663</v>
      </c>
      <c r="I74" s="544">
        <v>1</v>
      </c>
      <c r="J74" s="63" t="s">
        <v>45</v>
      </c>
      <c r="K74" s="49"/>
    </row>
    <row r="75" spans="1:15" ht="36" customHeight="1">
      <c r="A75" s="63" t="s">
        <v>140</v>
      </c>
      <c r="B75" s="63" t="s">
        <v>44</v>
      </c>
      <c r="C75" s="64" t="s">
        <v>139</v>
      </c>
      <c r="D75" s="45">
        <v>161.68</v>
      </c>
      <c r="E75" s="70">
        <v>6000</v>
      </c>
      <c r="F75" s="45">
        <f>D75/E75</f>
        <v>2.6946666666666667E-2</v>
      </c>
      <c r="G75" s="89">
        <f>F75</f>
        <v>2.6946666666666667E-2</v>
      </c>
      <c r="H75" s="544"/>
      <c r="I75" s="544"/>
      <c r="J75" s="63" t="s">
        <v>45</v>
      </c>
      <c r="K75" s="49"/>
    </row>
    <row r="76" spans="1:15" ht="12" customHeight="1">
      <c r="A76" s="63" t="s">
        <v>141</v>
      </c>
      <c r="B76" s="63" t="s">
        <v>43</v>
      </c>
      <c r="C76" s="64" t="s">
        <v>103</v>
      </c>
      <c r="D76" s="46">
        <v>134</v>
      </c>
      <c r="E76" s="41">
        <v>800</v>
      </c>
      <c r="F76" s="45">
        <f>D76/E76</f>
        <v>0.16750000000000001</v>
      </c>
      <c r="G76" s="41">
        <f>F76</f>
        <v>0.16750000000000001</v>
      </c>
      <c r="H76" s="544">
        <f>SUM(G76:G77)</f>
        <v>0.24916666666666668</v>
      </c>
      <c r="I76" s="544">
        <v>1</v>
      </c>
      <c r="J76" s="63" t="s">
        <v>45</v>
      </c>
      <c r="K76" s="49"/>
    </row>
    <row r="77" spans="1:15" ht="36" customHeight="1">
      <c r="A77" s="63" t="s">
        <v>141</v>
      </c>
      <c r="B77" s="63" t="s">
        <v>44</v>
      </c>
      <c r="C77" s="64" t="s">
        <v>139</v>
      </c>
      <c r="D77" s="45">
        <v>490</v>
      </c>
      <c r="E77" s="70">
        <v>6000</v>
      </c>
      <c r="F77" s="45">
        <f>D77/E77</f>
        <v>8.1666666666666665E-2</v>
      </c>
      <c r="G77" s="89">
        <f>F77</f>
        <v>8.1666666666666665E-2</v>
      </c>
      <c r="H77" s="544"/>
      <c r="I77" s="544"/>
      <c r="J77" s="63" t="s">
        <v>45</v>
      </c>
      <c r="K77" s="49"/>
    </row>
    <row r="78" spans="1:15" ht="12.75" customHeight="1">
      <c r="A78" s="547" t="s">
        <v>142</v>
      </c>
      <c r="B78" s="547"/>
      <c r="C78" s="547"/>
      <c r="D78" s="90">
        <f>SUBTOTAL(9,D2:D77)</f>
        <v>46042.430000000015</v>
      </c>
      <c r="E78" s="62"/>
      <c r="F78" s="62"/>
      <c r="G78" s="62"/>
      <c r="H78" s="62">
        <f>SUM(H2:H77)</f>
        <v>21.084281632592592</v>
      </c>
      <c r="I78" s="62">
        <f>SUM(I2:I77)</f>
        <v>24</v>
      </c>
      <c r="J78" s="91"/>
      <c r="K78" s="49"/>
      <c r="L78" s="40">
        <f>3</f>
        <v>3</v>
      </c>
    </row>
  </sheetData>
  <mergeCells count="45">
    <mergeCell ref="A78:C78"/>
    <mergeCell ref="H69:H73"/>
    <mergeCell ref="I69:I73"/>
    <mergeCell ref="G72:G73"/>
    <mergeCell ref="H74:H75"/>
    <mergeCell ref="I74:I75"/>
    <mergeCell ref="H76:H77"/>
    <mergeCell ref="I76:I77"/>
    <mergeCell ref="G49:G50"/>
    <mergeCell ref="H49:H59"/>
    <mergeCell ref="I49:I59"/>
    <mergeCell ref="G51:G57"/>
    <mergeCell ref="G58:G59"/>
    <mergeCell ref="G60:G61"/>
    <mergeCell ref="H60:H68"/>
    <mergeCell ref="I60:I68"/>
    <mergeCell ref="G62:G66"/>
    <mergeCell ref="G67:G68"/>
    <mergeCell ref="H33:H36"/>
    <mergeCell ref="I33:I36"/>
    <mergeCell ref="G35:G36"/>
    <mergeCell ref="G37:G40"/>
    <mergeCell ref="H37:H48"/>
    <mergeCell ref="I37:I48"/>
    <mergeCell ref="G41:G46"/>
    <mergeCell ref="G47:G48"/>
    <mergeCell ref="G24:G27"/>
    <mergeCell ref="H24:H32"/>
    <mergeCell ref="I24:I32"/>
    <mergeCell ref="M26:P26"/>
    <mergeCell ref="G28:G30"/>
    <mergeCell ref="M28:P30"/>
    <mergeCell ref="G31:G32"/>
    <mergeCell ref="M23:N23"/>
    <mergeCell ref="G2:G6"/>
    <mergeCell ref="H2:H15"/>
    <mergeCell ref="I2:I15"/>
    <mergeCell ref="G7:G13"/>
    <mergeCell ref="M12:N12"/>
    <mergeCell ref="G14:G15"/>
    <mergeCell ref="G16:G17"/>
    <mergeCell ref="H16:H23"/>
    <mergeCell ref="I16:I23"/>
    <mergeCell ref="G19:G21"/>
    <mergeCell ref="G22:G23"/>
  </mergeCells>
  <pageMargins left="0.511811023622047" right="0.511811023622047" top="0.78740157480314898" bottom="0.78740157480314898" header="0.511811023622047" footer="0.511811023622047"/>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MJ67"/>
  <sheetViews>
    <sheetView workbookViewId="0"/>
  </sheetViews>
  <sheetFormatPr defaultRowHeight="15"/>
  <cols>
    <col min="1" max="1" width="8.140625" style="8" customWidth="1"/>
    <col min="2" max="2" width="58.42578125" style="137" customWidth="1"/>
    <col min="3" max="3" width="13.42578125" style="13" customWidth="1"/>
    <col min="4" max="8" width="12.140625" style="8" hidden="1" customWidth="1"/>
    <col min="9" max="9" width="4.7109375" style="8" hidden="1" customWidth="1"/>
    <col min="10" max="10" width="10.85546875" style="8" customWidth="1"/>
    <col min="11" max="11" width="26.28515625" style="13" hidden="1" customWidth="1"/>
    <col min="12" max="12" width="24" style="13" hidden="1" customWidth="1"/>
    <col min="13" max="13" width="23.85546875" style="13" hidden="1" customWidth="1"/>
    <col min="14" max="14" width="1.7109375" style="8" hidden="1" customWidth="1"/>
    <col min="15" max="15" width="15" style="13" hidden="1" customWidth="1"/>
    <col min="16" max="16" width="17.5703125" style="13" hidden="1" customWidth="1"/>
    <col min="17" max="17" width="15" style="13" hidden="1" customWidth="1"/>
    <col min="18" max="18" width="16" style="138" customWidth="1"/>
    <col min="19" max="19" width="14.5703125" style="139" customWidth="1"/>
    <col min="20" max="20" width="12.28515625" style="10" hidden="1" customWidth="1"/>
    <col min="21" max="21" width="12.140625" style="10" hidden="1" customWidth="1"/>
    <col min="22" max="22" width="11.42578125" customWidth="1"/>
    <col min="23" max="1024" width="11.42578125" style="8" customWidth="1"/>
    <col min="1025" max="1025" width="9.140625" customWidth="1"/>
  </cols>
  <sheetData>
    <row r="1" spans="1:22" ht="43.15" customHeight="1">
      <c r="A1" s="548" t="s">
        <v>143</v>
      </c>
      <c r="B1" s="548"/>
      <c r="C1" s="548"/>
      <c r="D1" s="548"/>
      <c r="E1" s="548"/>
      <c r="F1" s="548"/>
      <c r="G1" s="548"/>
      <c r="H1" s="548"/>
      <c r="I1" s="548"/>
      <c r="J1" s="548"/>
      <c r="K1" s="549" t="s">
        <v>144</v>
      </c>
      <c r="L1" s="549"/>
      <c r="M1" s="549"/>
      <c r="N1" s="549"/>
      <c r="O1" s="549"/>
      <c r="P1" s="549"/>
      <c r="Q1" s="549"/>
      <c r="R1" s="550" t="s">
        <v>145</v>
      </c>
      <c r="S1" s="550"/>
      <c r="T1" s="551" t="s">
        <v>146</v>
      </c>
      <c r="U1" s="551"/>
    </row>
    <row r="2" spans="1:22" s="100" customFormat="1" ht="41.25" customHeight="1">
      <c r="A2" s="98" t="s">
        <v>39</v>
      </c>
      <c r="B2" s="98" t="s">
        <v>147</v>
      </c>
      <c r="C2" s="98" t="s">
        <v>67</v>
      </c>
      <c r="D2" s="98"/>
      <c r="E2" s="98"/>
      <c r="F2" s="98"/>
      <c r="G2" s="98"/>
      <c r="H2" s="98"/>
      <c r="I2" s="98"/>
      <c r="J2" s="99" t="s">
        <v>148</v>
      </c>
      <c r="K2" s="549"/>
      <c r="L2" s="549"/>
      <c r="M2" s="549"/>
      <c r="N2" s="549"/>
      <c r="O2" s="549"/>
      <c r="P2" s="549"/>
      <c r="Q2" s="549"/>
      <c r="R2" s="11" t="s">
        <v>149</v>
      </c>
      <c r="S2" s="11" t="s">
        <v>51</v>
      </c>
      <c r="T2" s="97" t="s">
        <v>149</v>
      </c>
      <c r="U2" s="97" t="s">
        <v>51</v>
      </c>
      <c r="V2"/>
    </row>
    <row r="3" spans="1:22" s="100" customFormat="1" ht="22.9" customHeight="1">
      <c r="A3" s="552">
        <v>1</v>
      </c>
      <c r="B3" s="553" t="s">
        <v>150</v>
      </c>
      <c r="C3" s="554" t="s">
        <v>151</v>
      </c>
      <c r="D3" s="102"/>
      <c r="E3" s="102"/>
      <c r="F3" s="102"/>
      <c r="G3" s="102"/>
      <c r="H3" s="102"/>
      <c r="I3" s="102"/>
      <c r="J3" s="552">
        <f>SUM(D4:I4)</f>
        <v>1</v>
      </c>
      <c r="K3" s="103" t="s">
        <v>152</v>
      </c>
      <c r="L3" s="103" t="s">
        <v>153</v>
      </c>
      <c r="M3" s="103" t="s">
        <v>154</v>
      </c>
      <c r="N3" s="104"/>
      <c r="O3" s="103" t="s">
        <v>155</v>
      </c>
      <c r="P3" s="103" t="s">
        <v>156</v>
      </c>
      <c r="Q3" s="103" t="s">
        <v>157</v>
      </c>
      <c r="R3" s="555"/>
      <c r="S3" s="556">
        <f>TRUNC(R3*J3,2)</f>
        <v>0</v>
      </c>
      <c r="T3" s="557">
        <v>569.29999999999995</v>
      </c>
      <c r="U3" s="557">
        <f>J3*T3</f>
        <v>569.29999999999995</v>
      </c>
      <c r="V3"/>
    </row>
    <row r="4" spans="1:22" ht="37.15" customHeight="1">
      <c r="A4" s="552"/>
      <c r="B4" s="553"/>
      <c r="C4" s="554"/>
      <c r="D4" s="101">
        <v>1</v>
      </c>
      <c r="E4" s="101">
        <v>0</v>
      </c>
      <c r="F4" s="101">
        <v>0</v>
      </c>
      <c r="G4" s="101">
        <v>0</v>
      </c>
      <c r="H4" s="101">
        <v>0</v>
      </c>
      <c r="I4" s="101">
        <v>0</v>
      </c>
      <c r="J4" s="552"/>
      <c r="K4" s="106">
        <v>539</v>
      </c>
      <c r="L4" s="106">
        <v>589</v>
      </c>
      <c r="M4" s="106">
        <v>579.9</v>
      </c>
      <c r="N4" s="107">
        <f>J3*M4</f>
        <v>579.9</v>
      </c>
      <c r="O4" s="106">
        <v>400</v>
      </c>
      <c r="P4" s="108">
        <v>1650</v>
      </c>
      <c r="Q4" s="106">
        <v>620</v>
      </c>
      <c r="R4" s="555"/>
      <c r="S4" s="556"/>
      <c r="T4" s="557"/>
      <c r="U4" s="557"/>
    </row>
    <row r="5" spans="1:22" ht="19.899999999999999" customHeight="1">
      <c r="A5" s="558">
        <v>2</v>
      </c>
      <c r="B5" s="559" t="s">
        <v>158</v>
      </c>
      <c r="C5" s="560" t="s">
        <v>151</v>
      </c>
      <c r="D5" s="109"/>
      <c r="E5" s="109"/>
      <c r="F5" s="109"/>
      <c r="G5" s="109"/>
      <c r="H5" s="109"/>
      <c r="I5" s="109"/>
      <c r="J5" s="558">
        <f>SUM(D6:I6)</f>
        <v>5</v>
      </c>
      <c r="K5" s="111" t="s">
        <v>159</v>
      </c>
      <c r="L5" s="111" t="s">
        <v>160</v>
      </c>
      <c r="M5" s="111" t="s">
        <v>153</v>
      </c>
      <c r="N5" s="112"/>
      <c r="O5" s="111" t="s">
        <v>155</v>
      </c>
      <c r="P5" s="111" t="s">
        <v>156</v>
      </c>
      <c r="Q5" s="111" t="s">
        <v>157</v>
      </c>
      <c r="R5" s="555"/>
      <c r="S5" s="556">
        <f>TRUNC(R5*J5,2)</f>
        <v>0</v>
      </c>
      <c r="T5" s="557">
        <v>109.23</v>
      </c>
      <c r="U5" s="557">
        <f>J5*T5</f>
        <v>546.15</v>
      </c>
    </row>
    <row r="6" spans="1:22" ht="17.45" customHeight="1">
      <c r="A6" s="558"/>
      <c r="B6" s="559"/>
      <c r="C6" s="560"/>
      <c r="D6" s="109">
        <v>1</v>
      </c>
      <c r="E6" s="109">
        <v>1</v>
      </c>
      <c r="F6" s="109">
        <v>1</v>
      </c>
      <c r="G6" s="109">
        <v>1</v>
      </c>
      <c r="H6" s="109">
        <v>0</v>
      </c>
      <c r="I6" s="109">
        <v>1</v>
      </c>
      <c r="J6" s="558"/>
      <c r="K6" s="113">
        <v>89.9</v>
      </c>
      <c r="L6" s="113">
        <v>118.8</v>
      </c>
      <c r="M6" s="113">
        <v>119</v>
      </c>
      <c r="N6" s="114"/>
      <c r="O6" s="113">
        <v>120</v>
      </c>
      <c r="P6" s="113">
        <v>220</v>
      </c>
      <c r="Q6" s="113">
        <v>89</v>
      </c>
      <c r="R6" s="555"/>
      <c r="S6" s="556"/>
      <c r="T6" s="557"/>
      <c r="U6" s="557"/>
    </row>
    <row r="7" spans="1:22" ht="28.15" customHeight="1">
      <c r="A7" s="558">
        <v>4</v>
      </c>
      <c r="B7" s="561" t="s">
        <v>161</v>
      </c>
      <c r="C7" s="560" t="s">
        <v>151</v>
      </c>
      <c r="D7" s="109"/>
      <c r="E7" s="109"/>
      <c r="F7" s="109"/>
      <c r="G7" s="109"/>
      <c r="H7" s="109"/>
      <c r="I7" s="109"/>
      <c r="J7" s="558">
        <v>2</v>
      </c>
      <c r="K7" s="111" t="s">
        <v>162</v>
      </c>
      <c r="L7" s="111" t="s">
        <v>163</v>
      </c>
      <c r="M7" s="111" t="s">
        <v>164</v>
      </c>
      <c r="N7" s="112"/>
      <c r="O7" s="111" t="s">
        <v>155</v>
      </c>
      <c r="P7" s="111" t="s">
        <v>156</v>
      </c>
      <c r="Q7" s="111" t="s">
        <v>157</v>
      </c>
      <c r="R7" s="555"/>
      <c r="S7" s="556">
        <f>TRUNC(R7*J7,2)</f>
        <v>0</v>
      </c>
      <c r="T7" s="557">
        <v>1006.32</v>
      </c>
      <c r="U7" s="557">
        <f>J7*T7</f>
        <v>2012.64</v>
      </c>
    </row>
    <row r="8" spans="1:22" ht="158.44999999999999" customHeight="1">
      <c r="A8" s="558"/>
      <c r="B8" s="561"/>
      <c r="C8" s="560"/>
      <c r="D8" s="109">
        <v>3</v>
      </c>
      <c r="E8" s="109">
        <v>0</v>
      </c>
      <c r="F8" s="109">
        <v>1</v>
      </c>
      <c r="G8" s="109">
        <v>1</v>
      </c>
      <c r="H8" s="109">
        <v>0</v>
      </c>
      <c r="I8" s="109">
        <v>0</v>
      </c>
      <c r="J8" s="558"/>
      <c r="K8" s="113">
        <v>1215.9000000000001</v>
      </c>
      <c r="L8" s="113">
        <v>854.05</v>
      </c>
      <c r="M8" s="113">
        <v>949</v>
      </c>
      <c r="N8" s="114"/>
      <c r="O8" s="113">
        <v>1100</v>
      </c>
      <c r="P8" s="113">
        <v>1050</v>
      </c>
      <c r="Q8" s="113">
        <v>999</v>
      </c>
      <c r="R8" s="555"/>
      <c r="S8" s="556"/>
      <c r="T8" s="557"/>
      <c r="U8" s="557"/>
    </row>
    <row r="9" spans="1:22" ht="24.6" customHeight="1">
      <c r="A9" s="552">
        <v>5</v>
      </c>
      <c r="B9" s="553" t="s">
        <v>165</v>
      </c>
      <c r="C9" s="554" t="s">
        <v>151</v>
      </c>
      <c r="D9" s="101"/>
      <c r="E9" s="101"/>
      <c r="F9" s="101"/>
      <c r="G9" s="101"/>
      <c r="H9" s="101"/>
      <c r="I9" s="101"/>
      <c r="J9" s="552">
        <f>SUM(D10:I10)</f>
        <v>6</v>
      </c>
      <c r="K9" s="115" t="s">
        <v>166</v>
      </c>
      <c r="L9" s="115" t="s">
        <v>167</v>
      </c>
      <c r="M9" s="115" t="s">
        <v>159</v>
      </c>
      <c r="N9" s="112"/>
      <c r="O9" s="115" t="s">
        <v>155</v>
      </c>
      <c r="P9" s="115" t="s">
        <v>156</v>
      </c>
      <c r="Q9" s="115" t="s">
        <v>157</v>
      </c>
      <c r="R9" s="555"/>
      <c r="S9" s="556">
        <f>TRUNC(R9*J9,2)</f>
        <v>0</v>
      </c>
      <c r="T9" s="557">
        <v>121.96</v>
      </c>
      <c r="U9" s="557">
        <f>J9*T9</f>
        <v>731.76</v>
      </c>
    </row>
    <row r="10" spans="1:22" ht="30" customHeight="1">
      <c r="A10" s="552"/>
      <c r="B10" s="553"/>
      <c r="C10" s="554"/>
      <c r="D10" s="101">
        <v>1</v>
      </c>
      <c r="E10" s="101">
        <v>1</v>
      </c>
      <c r="F10" s="101">
        <v>1</v>
      </c>
      <c r="G10" s="101">
        <v>1</v>
      </c>
      <c r="H10" s="101">
        <v>1</v>
      </c>
      <c r="I10" s="101">
        <v>1</v>
      </c>
      <c r="J10" s="552"/>
      <c r="K10" s="106">
        <v>96.97</v>
      </c>
      <c r="L10" s="106">
        <v>99.9</v>
      </c>
      <c r="M10" s="106">
        <v>169</v>
      </c>
      <c r="N10" s="107"/>
      <c r="O10" s="106">
        <v>200</v>
      </c>
      <c r="P10" s="106">
        <v>96</v>
      </c>
      <c r="Q10" s="106">
        <v>127.8</v>
      </c>
      <c r="R10" s="555"/>
      <c r="S10" s="556"/>
      <c r="T10" s="557"/>
      <c r="U10" s="557"/>
    </row>
    <row r="11" spans="1:22" ht="28.9" customHeight="1">
      <c r="A11" s="558">
        <v>6</v>
      </c>
      <c r="B11" s="559" t="s">
        <v>168</v>
      </c>
      <c r="C11" s="560" t="s">
        <v>151</v>
      </c>
      <c r="D11" s="109"/>
      <c r="E11" s="109"/>
      <c r="F11" s="109"/>
      <c r="G11" s="109"/>
      <c r="H11" s="109"/>
      <c r="I11" s="109"/>
      <c r="J11" s="558">
        <f>SUM(D12:I12)</f>
        <v>4</v>
      </c>
      <c r="K11" s="111" t="s">
        <v>162</v>
      </c>
      <c r="L11" s="111" t="s">
        <v>169</v>
      </c>
      <c r="M11" s="111" t="s">
        <v>170</v>
      </c>
      <c r="N11" s="112"/>
      <c r="O11" s="111" t="s">
        <v>155</v>
      </c>
      <c r="P11" s="111" t="s">
        <v>156</v>
      </c>
      <c r="Q11" s="111" t="s">
        <v>157</v>
      </c>
      <c r="R11" s="555"/>
      <c r="S11" s="556">
        <f>TRUNC(R11*J11,2)</f>
        <v>0</v>
      </c>
      <c r="T11" s="557">
        <v>250.33</v>
      </c>
      <c r="U11" s="557">
        <f>J11*T11</f>
        <v>1001.32</v>
      </c>
    </row>
    <row r="12" spans="1:22" ht="18" customHeight="1">
      <c r="A12" s="558"/>
      <c r="B12" s="559"/>
      <c r="C12" s="560"/>
      <c r="D12" s="109">
        <v>1</v>
      </c>
      <c r="E12" s="109">
        <v>1</v>
      </c>
      <c r="F12" s="109">
        <v>1</v>
      </c>
      <c r="G12" s="109">
        <v>1</v>
      </c>
      <c r="H12" s="109">
        <v>0</v>
      </c>
      <c r="I12" s="109">
        <v>0</v>
      </c>
      <c r="J12" s="558"/>
      <c r="K12" s="113">
        <v>280.89999999999998</v>
      </c>
      <c r="L12" s="113">
        <v>246</v>
      </c>
      <c r="M12" s="113">
        <v>224</v>
      </c>
      <c r="N12" s="114"/>
      <c r="O12" s="113">
        <v>200</v>
      </c>
      <c r="P12" s="113">
        <v>220</v>
      </c>
      <c r="Q12" s="113">
        <v>246</v>
      </c>
      <c r="R12" s="555"/>
      <c r="S12" s="556"/>
      <c r="T12" s="557"/>
      <c r="U12" s="557"/>
    </row>
    <row r="13" spans="1:22" ht="27.6" customHeight="1">
      <c r="A13" s="552">
        <v>7</v>
      </c>
      <c r="B13" s="553" t="s">
        <v>171</v>
      </c>
      <c r="C13" s="554" t="s">
        <v>151</v>
      </c>
      <c r="D13" s="101"/>
      <c r="E13" s="101"/>
      <c r="F13" s="101"/>
      <c r="G13" s="101"/>
      <c r="H13" s="101"/>
      <c r="I13" s="101"/>
      <c r="J13" s="552">
        <f>SUM(D14:I14)</f>
        <v>76</v>
      </c>
      <c r="K13" s="115" t="s">
        <v>167</v>
      </c>
      <c r="L13" s="115" t="s">
        <v>172</v>
      </c>
      <c r="M13" s="115" t="s">
        <v>173</v>
      </c>
      <c r="N13" s="112"/>
      <c r="O13" s="115" t="s">
        <v>155</v>
      </c>
      <c r="P13" s="115" t="s">
        <v>156</v>
      </c>
      <c r="Q13" s="115" t="s">
        <v>157</v>
      </c>
      <c r="R13" s="555"/>
      <c r="S13" s="556">
        <f>TRUNC(R13*J13,2)</f>
        <v>0</v>
      </c>
      <c r="T13" s="557">
        <v>24.92</v>
      </c>
      <c r="U13" s="557">
        <f>J13*T13</f>
        <v>1893.92</v>
      </c>
    </row>
    <row r="14" spans="1:22" ht="19.5" customHeight="1">
      <c r="A14" s="552"/>
      <c r="B14" s="553"/>
      <c r="C14" s="554"/>
      <c r="D14" s="101">
        <v>30</v>
      </c>
      <c r="E14" s="95">
        <v>10</v>
      </c>
      <c r="F14" s="101">
        <v>20</v>
      </c>
      <c r="G14" s="101">
        <v>12</v>
      </c>
      <c r="H14" s="101">
        <v>2</v>
      </c>
      <c r="I14" s="101">
        <v>2</v>
      </c>
      <c r="J14" s="552"/>
      <c r="K14" s="106">
        <v>21.97</v>
      </c>
      <c r="L14" s="106">
        <v>27.9</v>
      </c>
      <c r="M14" s="106">
        <v>24.9</v>
      </c>
      <c r="N14" s="107"/>
      <c r="O14" s="106">
        <v>70</v>
      </c>
      <c r="P14" s="106">
        <v>22</v>
      </c>
      <c r="Q14" s="106">
        <v>16.899999999999999</v>
      </c>
      <c r="R14" s="555"/>
      <c r="S14" s="556"/>
      <c r="T14" s="557"/>
      <c r="U14" s="557"/>
    </row>
    <row r="15" spans="1:22" ht="19.5" customHeight="1">
      <c r="A15" s="558">
        <v>8</v>
      </c>
      <c r="B15" s="559" t="s">
        <v>174</v>
      </c>
      <c r="C15" s="560" t="s">
        <v>151</v>
      </c>
      <c r="D15" s="109"/>
      <c r="E15" s="116"/>
      <c r="F15" s="109"/>
      <c r="G15" s="109"/>
      <c r="H15" s="109"/>
      <c r="I15" s="109"/>
      <c r="J15" s="558">
        <f>SUM(D16:I16)</f>
        <v>9</v>
      </c>
      <c r="K15" s="117" t="s">
        <v>175</v>
      </c>
      <c r="L15" s="117" t="s">
        <v>176</v>
      </c>
      <c r="M15" s="117" t="s">
        <v>177</v>
      </c>
      <c r="N15" s="107"/>
      <c r="O15" s="117" t="s">
        <v>155</v>
      </c>
      <c r="P15" s="117" t="s">
        <v>156</v>
      </c>
      <c r="Q15" s="117" t="s">
        <v>157</v>
      </c>
      <c r="R15" s="555"/>
      <c r="S15" s="556">
        <f>TRUNC(R15*J15,2)</f>
        <v>0</v>
      </c>
      <c r="T15" s="557">
        <v>265.35000000000002</v>
      </c>
      <c r="U15" s="557">
        <f>J15*T15</f>
        <v>2388.15</v>
      </c>
    </row>
    <row r="16" spans="1:22" ht="21" customHeight="1">
      <c r="A16" s="558"/>
      <c r="B16" s="559"/>
      <c r="C16" s="560"/>
      <c r="D16" s="109">
        <v>4</v>
      </c>
      <c r="E16" s="109">
        <v>1</v>
      </c>
      <c r="F16" s="109">
        <v>1</v>
      </c>
      <c r="G16" s="109">
        <v>1</v>
      </c>
      <c r="H16" s="109">
        <v>1</v>
      </c>
      <c r="I16" s="109">
        <v>1</v>
      </c>
      <c r="J16" s="558"/>
      <c r="K16" s="113">
        <v>235.36</v>
      </c>
      <c r="L16" s="113">
        <v>350.94</v>
      </c>
      <c r="M16" s="113">
        <v>209.76</v>
      </c>
      <c r="N16" s="114"/>
      <c r="O16" s="113">
        <v>300</v>
      </c>
      <c r="P16" s="113">
        <v>240</v>
      </c>
      <c r="Q16" s="113">
        <v>319.44</v>
      </c>
      <c r="R16" s="555"/>
      <c r="S16" s="556"/>
      <c r="T16" s="557"/>
      <c r="U16" s="557"/>
    </row>
    <row r="17" spans="1:21" ht="21.6" customHeight="1">
      <c r="A17" s="552">
        <v>9</v>
      </c>
      <c r="B17" s="553" t="s">
        <v>178</v>
      </c>
      <c r="C17" s="554" t="s">
        <v>151</v>
      </c>
      <c r="D17" s="101"/>
      <c r="E17" s="101"/>
      <c r="F17" s="101"/>
      <c r="G17" s="101"/>
      <c r="H17" s="101"/>
      <c r="I17" s="101"/>
      <c r="J17" s="552">
        <f>SUM(D18:I18)</f>
        <v>10</v>
      </c>
      <c r="K17" s="115" t="s">
        <v>159</v>
      </c>
      <c r="L17" s="115" t="s">
        <v>175</v>
      </c>
      <c r="M17" s="115" t="s">
        <v>179</v>
      </c>
      <c r="N17" s="112"/>
      <c r="O17" s="115" t="s">
        <v>155</v>
      </c>
      <c r="P17" s="115" t="s">
        <v>156</v>
      </c>
      <c r="Q17" s="115" t="s">
        <v>157</v>
      </c>
      <c r="R17" s="555"/>
      <c r="S17" s="556">
        <f>TRUNC(R17*J17,2)</f>
        <v>0</v>
      </c>
      <c r="T17" s="557">
        <v>17.36</v>
      </c>
      <c r="U17" s="557">
        <f>J17*T17</f>
        <v>173.6</v>
      </c>
    </row>
    <row r="18" spans="1:21" ht="15.75" customHeight="1">
      <c r="A18" s="552"/>
      <c r="B18" s="553"/>
      <c r="C18" s="554"/>
      <c r="D18" s="101">
        <v>4</v>
      </c>
      <c r="E18" s="101">
        <v>1</v>
      </c>
      <c r="F18" s="101">
        <v>1</v>
      </c>
      <c r="G18" s="101">
        <v>1</v>
      </c>
      <c r="H18" s="101">
        <v>1</v>
      </c>
      <c r="I18" s="101">
        <v>2</v>
      </c>
      <c r="J18" s="552"/>
      <c r="K18" s="106">
        <v>18.5</v>
      </c>
      <c r="L18" s="106">
        <v>16</v>
      </c>
      <c r="M18" s="106">
        <v>17.579999999999998</v>
      </c>
      <c r="N18" s="107"/>
      <c r="O18" s="106">
        <v>50</v>
      </c>
      <c r="P18" s="106">
        <v>25</v>
      </c>
      <c r="Q18" s="106">
        <v>21.9</v>
      </c>
      <c r="R18" s="555"/>
      <c r="S18" s="556"/>
      <c r="T18" s="557"/>
      <c r="U18" s="557"/>
    </row>
    <row r="19" spans="1:21" ht="15.75" customHeight="1">
      <c r="A19" s="558">
        <v>10</v>
      </c>
      <c r="B19" s="559" t="s">
        <v>180</v>
      </c>
      <c r="C19" s="560" t="s">
        <v>151</v>
      </c>
      <c r="D19" s="109"/>
      <c r="E19" s="109"/>
      <c r="F19" s="109"/>
      <c r="G19" s="109"/>
      <c r="H19" s="109"/>
      <c r="I19" s="109"/>
      <c r="J19" s="558">
        <f>SUM(D20:I20)</f>
        <v>27</v>
      </c>
      <c r="K19" s="117" t="s">
        <v>152</v>
      </c>
      <c r="L19" s="117" t="s">
        <v>159</v>
      </c>
      <c r="M19" s="117" t="s">
        <v>181</v>
      </c>
      <c r="N19" s="107"/>
      <c r="O19" s="117" t="s">
        <v>155</v>
      </c>
      <c r="P19" s="117" t="s">
        <v>156</v>
      </c>
      <c r="Q19" s="117" t="s">
        <v>157</v>
      </c>
      <c r="R19" s="555"/>
      <c r="S19" s="556">
        <f>TRUNC(R19*J19,2)</f>
        <v>0</v>
      </c>
      <c r="T19" s="557">
        <v>22.11</v>
      </c>
      <c r="U19" s="557">
        <f>J19*T19</f>
        <v>596.97</v>
      </c>
    </row>
    <row r="20" spans="1:21" ht="20.25" customHeight="1">
      <c r="A20" s="558"/>
      <c r="B20" s="559"/>
      <c r="C20" s="560"/>
      <c r="D20" s="109">
        <v>15</v>
      </c>
      <c r="E20" s="109">
        <v>3</v>
      </c>
      <c r="F20" s="109">
        <v>3</v>
      </c>
      <c r="G20" s="109">
        <v>4</v>
      </c>
      <c r="H20" s="109">
        <v>1</v>
      </c>
      <c r="I20" s="109">
        <v>1</v>
      </c>
      <c r="J20" s="558"/>
      <c r="K20" s="113">
        <v>25.43</v>
      </c>
      <c r="L20" s="113">
        <v>14.9</v>
      </c>
      <c r="M20" s="113">
        <v>25.99</v>
      </c>
      <c r="N20" s="114"/>
      <c r="O20" s="113">
        <v>50</v>
      </c>
      <c r="P20" s="113">
        <v>23</v>
      </c>
      <c r="Q20" s="118">
        <v>0</v>
      </c>
      <c r="R20" s="555"/>
      <c r="S20" s="556"/>
      <c r="T20" s="557"/>
      <c r="U20" s="557"/>
    </row>
    <row r="21" spans="1:21" ht="20.25" customHeight="1">
      <c r="A21" s="552">
        <v>11</v>
      </c>
      <c r="B21" s="553" t="s">
        <v>182</v>
      </c>
      <c r="C21" s="554" t="s">
        <v>151</v>
      </c>
      <c r="D21" s="101"/>
      <c r="E21" s="101"/>
      <c r="F21" s="101"/>
      <c r="G21" s="101"/>
      <c r="H21" s="101"/>
      <c r="I21" s="101"/>
      <c r="J21" s="552">
        <f>SUM(D22:I22)</f>
        <v>17</v>
      </c>
      <c r="K21" s="106" t="s">
        <v>152</v>
      </c>
      <c r="L21" s="106" t="s">
        <v>159</v>
      </c>
      <c r="M21" s="106" t="s">
        <v>175</v>
      </c>
      <c r="N21" s="107"/>
      <c r="O21" s="106" t="s">
        <v>155</v>
      </c>
      <c r="P21" s="106" t="s">
        <v>156</v>
      </c>
      <c r="Q21" s="106" t="s">
        <v>157</v>
      </c>
      <c r="R21" s="555"/>
      <c r="S21" s="556">
        <f>TRUNC(R21*J21,2)</f>
        <v>0</v>
      </c>
      <c r="T21" s="557">
        <v>33.67</v>
      </c>
      <c r="U21" s="557">
        <f>J21*T21</f>
        <v>572.39</v>
      </c>
    </row>
    <row r="22" spans="1:21" ht="21" customHeight="1">
      <c r="A22" s="552"/>
      <c r="B22" s="553"/>
      <c r="C22" s="554"/>
      <c r="D22" s="101">
        <v>6</v>
      </c>
      <c r="E22" s="101">
        <v>2</v>
      </c>
      <c r="F22" s="101">
        <v>2</v>
      </c>
      <c r="G22" s="101">
        <v>3</v>
      </c>
      <c r="H22" s="101">
        <v>1</v>
      </c>
      <c r="I22" s="101">
        <v>3</v>
      </c>
      <c r="J22" s="552"/>
      <c r="K22" s="106">
        <v>29</v>
      </c>
      <c r="L22" s="106">
        <v>34</v>
      </c>
      <c r="M22" s="106">
        <v>38</v>
      </c>
      <c r="N22" s="107"/>
      <c r="O22" s="106">
        <v>30</v>
      </c>
      <c r="P22" s="106">
        <v>26</v>
      </c>
      <c r="Q22" s="106">
        <v>29.9</v>
      </c>
      <c r="R22" s="555"/>
      <c r="S22" s="556"/>
      <c r="T22" s="557"/>
      <c r="U22" s="557"/>
    </row>
    <row r="23" spans="1:21" ht="21" customHeight="1">
      <c r="A23" s="558">
        <v>12</v>
      </c>
      <c r="B23" s="559" t="s">
        <v>183</v>
      </c>
      <c r="C23" s="560" t="s">
        <v>151</v>
      </c>
      <c r="D23" s="109"/>
      <c r="E23" s="109"/>
      <c r="F23" s="109"/>
      <c r="G23" s="109"/>
      <c r="H23" s="109"/>
      <c r="I23" s="109"/>
      <c r="J23" s="558">
        <f>SUM(D24:I24)</f>
        <v>33</v>
      </c>
      <c r="K23" s="111" t="s">
        <v>152</v>
      </c>
      <c r="L23" s="111" t="s">
        <v>153</v>
      </c>
      <c r="M23" s="111" t="s">
        <v>159</v>
      </c>
      <c r="N23" s="112"/>
      <c r="O23" s="111" t="s">
        <v>155</v>
      </c>
      <c r="P23" s="111" t="s">
        <v>156</v>
      </c>
      <c r="Q23" s="111" t="s">
        <v>157</v>
      </c>
      <c r="R23" s="555"/>
      <c r="S23" s="556">
        <f>TRUNC(R23*J23,2)</f>
        <v>0</v>
      </c>
      <c r="T23" s="557">
        <v>32.630000000000003</v>
      </c>
      <c r="U23" s="557">
        <f>J23*T23</f>
        <v>1076.7900000000002</v>
      </c>
    </row>
    <row r="24" spans="1:21" ht="21.6" customHeight="1">
      <c r="A24" s="558"/>
      <c r="B24" s="559"/>
      <c r="C24" s="560"/>
      <c r="D24" s="109">
        <v>11</v>
      </c>
      <c r="E24" s="109">
        <v>2</v>
      </c>
      <c r="F24" s="109">
        <v>12</v>
      </c>
      <c r="G24" s="109">
        <v>4</v>
      </c>
      <c r="H24" s="109">
        <v>2</v>
      </c>
      <c r="I24" s="109">
        <v>2</v>
      </c>
      <c r="J24" s="558"/>
      <c r="K24" s="113">
        <v>34</v>
      </c>
      <c r="L24" s="113">
        <v>38</v>
      </c>
      <c r="M24" s="113">
        <v>25.9</v>
      </c>
      <c r="N24" s="114"/>
      <c r="O24" s="113">
        <v>50</v>
      </c>
      <c r="P24" s="113">
        <v>39</v>
      </c>
      <c r="Q24" s="113">
        <v>35.9</v>
      </c>
      <c r="R24" s="555"/>
      <c r="S24" s="556"/>
      <c r="T24" s="557"/>
      <c r="U24" s="557"/>
    </row>
    <row r="25" spans="1:21" ht="21.6" customHeight="1">
      <c r="A25" s="552">
        <v>13</v>
      </c>
      <c r="B25" s="553" t="s">
        <v>184</v>
      </c>
      <c r="C25" s="554" t="s">
        <v>151</v>
      </c>
      <c r="D25" s="101"/>
      <c r="E25" s="101"/>
      <c r="F25" s="101"/>
      <c r="G25" s="101"/>
      <c r="H25" s="101"/>
      <c r="I25" s="101"/>
      <c r="J25" s="552">
        <f>SUM(D26:I26)</f>
        <v>35</v>
      </c>
      <c r="K25" s="106" t="s">
        <v>152</v>
      </c>
      <c r="L25" s="106" t="s">
        <v>159</v>
      </c>
      <c r="M25" s="106" t="s">
        <v>175</v>
      </c>
      <c r="N25" s="107"/>
      <c r="O25" s="106" t="s">
        <v>155</v>
      </c>
      <c r="P25" s="106" t="s">
        <v>156</v>
      </c>
      <c r="Q25" s="106" t="s">
        <v>157</v>
      </c>
      <c r="R25" s="555"/>
      <c r="S25" s="556">
        <f>TRUNC(R25*J25,2)</f>
        <v>0</v>
      </c>
      <c r="T25" s="557">
        <v>33.67</v>
      </c>
      <c r="U25" s="557">
        <f>J25*T25</f>
        <v>1178.45</v>
      </c>
    </row>
    <row r="26" spans="1:21" ht="77.45" customHeight="1">
      <c r="A26" s="552"/>
      <c r="B26" s="553"/>
      <c r="C26" s="554"/>
      <c r="D26" s="101">
        <v>11</v>
      </c>
      <c r="E26" s="101">
        <v>4</v>
      </c>
      <c r="F26" s="101">
        <v>7</v>
      </c>
      <c r="G26" s="101">
        <v>7</v>
      </c>
      <c r="H26" s="101">
        <v>2</v>
      </c>
      <c r="I26" s="101">
        <v>4</v>
      </c>
      <c r="J26" s="552"/>
      <c r="K26" s="106">
        <v>29</v>
      </c>
      <c r="L26" s="106">
        <v>34</v>
      </c>
      <c r="M26" s="106">
        <v>38</v>
      </c>
      <c r="N26" s="107"/>
      <c r="O26" s="106">
        <v>50</v>
      </c>
      <c r="P26" s="106">
        <v>28</v>
      </c>
      <c r="Q26" s="106">
        <v>59.3</v>
      </c>
      <c r="R26" s="555"/>
      <c r="S26" s="556"/>
      <c r="T26" s="557"/>
      <c r="U26" s="557"/>
    </row>
    <row r="27" spans="1:21" ht="22.15" customHeight="1">
      <c r="A27" s="558">
        <v>14</v>
      </c>
      <c r="B27" s="559" t="s">
        <v>185</v>
      </c>
      <c r="C27" s="560" t="s">
        <v>151</v>
      </c>
      <c r="D27" s="109"/>
      <c r="E27" s="109"/>
      <c r="F27" s="109"/>
      <c r="G27" s="109"/>
      <c r="H27" s="109"/>
      <c r="I27" s="109"/>
      <c r="J27" s="558">
        <f>SUM(D28:I28)</f>
        <v>61</v>
      </c>
      <c r="K27" s="117" t="s">
        <v>175</v>
      </c>
      <c r="L27" s="117" t="s">
        <v>152</v>
      </c>
      <c r="M27" s="117" t="s">
        <v>186</v>
      </c>
      <c r="N27" s="107"/>
      <c r="O27" s="117" t="s">
        <v>155</v>
      </c>
      <c r="P27" s="117" t="s">
        <v>156</v>
      </c>
      <c r="Q27" s="117" t="s">
        <v>157</v>
      </c>
      <c r="R27" s="555"/>
      <c r="S27" s="556">
        <f>TRUNC(R27*J27,2)</f>
        <v>0</v>
      </c>
      <c r="T27" s="557">
        <v>37.270000000000003</v>
      </c>
      <c r="U27" s="557">
        <f>J27*T27</f>
        <v>2273.4700000000003</v>
      </c>
    </row>
    <row r="28" spans="1:21" ht="25.9" customHeight="1">
      <c r="A28" s="558"/>
      <c r="B28" s="559"/>
      <c r="C28" s="560"/>
      <c r="D28" s="109">
        <v>36</v>
      </c>
      <c r="E28" s="109">
        <v>5</v>
      </c>
      <c r="F28" s="109">
        <v>12</v>
      </c>
      <c r="G28" s="109">
        <v>3</v>
      </c>
      <c r="H28" s="109">
        <v>1</v>
      </c>
      <c r="I28" s="109">
        <v>4</v>
      </c>
      <c r="J28" s="558"/>
      <c r="K28" s="113">
        <v>40.32</v>
      </c>
      <c r="L28" s="113">
        <v>39</v>
      </c>
      <c r="M28" s="113">
        <v>32.49</v>
      </c>
      <c r="N28" s="114"/>
      <c r="O28" s="113">
        <v>50</v>
      </c>
      <c r="P28" s="113">
        <v>26</v>
      </c>
      <c r="Q28" s="113">
        <v>29.9</v>
      </c>
      <c r="R28" s="555"/>
      <c r="S28" s="556"/>
      <c r="T28" s="557"/>
      <c r="U28" s="557"/>
    </row>
    <row r="29" spans="1:21" ht="21.6" customHeight="1">
      <c r="A29" s="552">
        <v>15</v>
      </c>
      <c r="B29" s="553" t="s">
        <v>187</v>
      </c>
      <c r="C29" s="554" t="s">
        <v>151</v>
      </c>
      <c r="D29" s="101"/>
      <c r="E29" s="101"/>
      <c r="F29" s="101"/>
      <c r="G29" s="101"/>
      <c r="H29" s="101"/>
      <c r="I29" s="101"/>
      <c r="J29" s="552">
        <f>SUM(D30:I30)</f>
        <v>2</v>
      </c>
      <c r="K29" s="106" t="s">
        <v>166</v>
      </c>
      <c r="L29" s="106" t="s">
        <v>153</v>
      </c>
      <c r="M29" s="106" t="s">
        <v>188</v>
      </c>
      <c r="N29" s="107"/>
      <c r="O29" s="106" t="s">
        <v>155</v>
      </c>
      <c r="P29" s="106" t="s">
        <v>156</v>
      </c>
      <c r="Q29" s="106" t="s">
        <v>157</v>
      </c>
      <c r="R29" s="555"/>
      <c r="S29" s="556">
        <f>TRUNC(R29*J29,2)</f>
        <v>0</v>
      </c>
      <c r="T29" s="557">
        <v>1336.07</v>
      </c>
      <c r="U29" s="557">
        <f>J29*T29</f>
        <v>2672.14</v>
      </c>
    </row>
    <row r="30" spans="1:21" ht="18" customHeight="1">
      <c r="A30" s="552"/>
      <c r="B30" s="553"/>
      <c r="C30" s="554"/>
      <c r="D30" s="101">
        <v>1</v>
      </c>
      <c r="E30" s="101">
        <v>1</v>
      </c>
      <c r="F30" s="101">
        <v>0</v>
      </c>
      <c r="G30" s="101">
        <v>0</v>
      </c>
      <c r="H30" s="101">
        <v>0</v>
      </c>
      <c r="I30" s="101">
        <v>0</v>
      </c>
      <c r="J30" s="552"/>
      <c r="K30" s="106">
        <v>1510.2</v>
      </c>
      <c r="L30" s="106">
        <v>1199</v>
      </c>
      <c r="M30" s="106">
        <v>1299</v>
      </c>
      <c r="N30" s="107"/>
      <c r="O30" s="108">
        <v>2500</v>
      </c>
      <c r="P30" s="106">
        <v>1350</v>
      </c>
      <c r="Q30" s="106">
        <v>1530</v>
      </c>
      <c r="R30" s="555"/>
      <c r="S30" s="556"/>
      <c r="T30" s="557"/>
      <c r="U30" s="557"/>
    </row>
    <row r="31" spans="1:21" ht="19.899999999999999" customHeight="1">
      <c r="A31" s="558">
        <v>16</v>
      </c>
      <c r="B31" s="559" t="s">
        <v>189</v>
      </c>
      <c r="C31" s="560" t="s">
        <v>151</v>
      </c>
      <c r="D31" s="109"/>
      <c r="E31" s="109"/>
      <c r="F31" s="109"/>
      <c r="G31" s="109"/>
      <c r="H31" s="109"/>
      <c r="I31" s="109"/>
      <c r="J31" s="558">
        <f>SUM(D32:I32)</f>
        <v>7</v>
      </c>
      <c r="K31" s="117" t="s">
        <v>175</v>
      </c>
      <c r="L31" s="117" t="s">
        <v>153</v>
      </c>
      <c r="M31" s="117" t="s">
        <v>190</v>
      </c>
      <c r="N31" s="107"/>
      <c r="O31" s="117" t="s">
        <v>155</v>
      </c>
      <c r="P31" s="117" t="s">
        <v>156</v>
      </c>
      <c r="Q31" s="117" t="s">
        <v>157</v>
      </c>
      <c r="R31" s="555"/>
      <c r="S31" s="556">
        <f>TRUNC(R31*J31,2)</f>
        <v>0</v>
      </c>
      <c r="T31" s="557">
        <v>789.38</v>
      </c>
      <c r="U31" s="557">
        <f>J31*T31</f>
        <v>5525.66</v>
      </c>
    </row>
    <row r="32" spans="1:21" ht="18.600000000000001" customHeight="1">
      <c r="A32" s="558"/>
      <c r="B32" s="559"/>
      <c r="C32" s="560"/>
      <c r="D32" s="109">
        <v>1</v>
      </c>
      <c r="E32" s="109">
        <v>1</v>
      </c>
      <c r="F32" s="109">
        <v>1</v>
      </c>
      <c r="G32" s="109">
        <v>1</v>
      </c>
      <c r="H32" s="109">
        <v>1</v>
      </c>
      <c r="I32" s="109">
        <v>2</v>
      </c>
      <c r="J32" s="558"/>
      <c r="K32" s="113">
        <v>769.6</v>
      </c>
      <c r="L32" s="113">
        <v>697.3</v>
      </c>
      <c r="M32" s="113">
        <v>901.24</v>
      </c>
      <c r="N32" s="114"/>
      <c r="O32" s="113">
        <v>350</v>
      </c>
      <c r="P32" s="113">
        <v>250</v>
      </c>
      <c r="Q32" s="113">
        <v>289</v>
      </c>
      <c r="R32" s="555"/>
      <c r="S32" s="556"/>
      <c r="T32" s="557"/>
      <c r="U32" s="557"/>
    </row>
    <row r="33" spans="1:21" ht="19.899999999999999" customHeight="1">
      <c r="A33" s="552">
        <v>17</v>
      </c>
      <c r="B33" s="553" t="s">
        <v>191</v>
      </c>
      <c r="C33" s="554" t="s">
        <v>151</v>
      </c>
      <c r="D33" s="101"/>
      <c r="E33" s="101"/>
      <c r="F33" s="101"/>
      <c r="G33" s="101"/>
      <c r="H33" s="101"/>
      <c r="I33" s="101"/>
      <c r="J33" s="552">
        <f>SUM(D34:I34)</f>
        <v>5</v>
      </c>
      <c r="K33" s="106" t="s">
        <v>159</v>
      </c>
      <c r="L33" s="106" t="s">
        <v>153</v>
      </c>
      <c r="M33" s="106" t="s">
        <v>175</v>
      </c>
      <c r="N33" s="107"/>
      <c r="O33" s="106" t="s">
        <v>155</v>
      </c>
      <c r="P33" s="106" t="s">
        <v>156</v>
      </c>
      <c r="Q33" s="106" t="s">
        <v>157</v>
      </c>
      <c r="R33" s="555"/>
      <c r="S33" s="556">
        <f>TRUNC(R33*J33,2)</f>
        <v>0</v>
      </c>
      <c r="T33" s="557">
        <v>132.6</v>
      </c>
      <c r="U33" s="557">
        <f>J33*T33</f>
        <v>663</v>
      </c>
    </row>
    <row r="34" spans="1:21" ht="18" customHeight="1">
      <c r="A34" s="552"/>
      <c r="B34" s="553"/>
      <c r="C34" s="554"/>
      <c r="D34" s="101">
        <v>2</v>
      </c>
      <c r="E34" s="101">
        <v>0</v>
      </c>
      <c r="F34" s="101">
        <v>1</v>
      </c>
      <c r="G34" s="101">
        <v>1</v>
      </c>
      <c r="H34" s="101">
        <v>0</v>
      </c>
      <c r="I34" s="101">
        <v>1</v>
      </c>
      <c r="J34" s="552"/>
      <c r="K34" s="106">
        <v>135.9</v>
      </c>
      <c r="L34" s="106">
        <v>117.9</v>
      </c>
      <c r="M34" s="106">
        <v>149.99</v>
      </c>
      <c r="N34" s="107"/>
      <c r="O34" s="106">
        <v>190</v>
      </c>
      <c r="P34" s="106">
        <v>180</v>
      </c>
      <c r="Q34" s="106">
        <v>198</v>
      </c>
      <c r="R34" s="555"/>
      <c r="S34" s="556"/>
      <c r="T34" s="557"/>
      <c r="U34" s="557"/>
    </row>
    <row r="35" spans="1:21" ht="19.149999999999999" customHeight="1">
      <c r="A35" s="558">
        <v>18</v>
      </c>
      <c r="B35" s="559" t="s">
        <v>192</v>
      </c>
      <c r="C35" s="560" t="s">
        <v>151</v>
      </c>
      <c r="D35" s="109"/>
      <c r="E35" s="109"/>
      <c r="F35" s="109"/>
      <c r="G35" s="109"/>
      <c r="H35" s="109"/>
      <c r="I35" s="109"/>
      <c r="J35" s="558">
        <f>SUM(D36:I36)</f>
        <v>3</v>
      </c>
      <c r="K35" s="117" t="s">
        <v>159</v>
      </c>
      <c r="L35" s="117" t="s">
        <v>153</v>
      </c>
      <c r="M35" s="117" t="s">
        <v>193</v>
      </c>
      <c r="N35" s="107"/>
      <c r="O35" s="117" t="s">
        <v>155</v>
      </c>
      <c r="P35" s="117" t="s">
        <v>156</v>
      </c>
      <c r="Q35" s="117" t="s">
        <v>157</v>
      </c>
      <c r="R35" s="555"/>
      <c r="S35" s="556">
        <f>TRUNC(R35*J35,2)</f>
        <v>0</v>
      </c>
      <c r="T35" s="557">
        <v>104.63</v>
      </c>
      <c r="U35" s="557">
        <f>J35*T35</f>
        <v>313.89</v>
      </c>
    </row>
    <row r="36" spans="1:21" ht="22.15" customHeight="1">
      <c r="A36" s="558"/>
      <c r="B36" s="559"/>
      <c r="C36" s="560"/>
      <c r="D36" s="109">
        <v>2</v>
      </c>
      <c r="E36" s="109">
        <v>0</v>
      </c>
      <c r="F36" s="109">
        <v>0</v>
      </c>
      <c r="G36" s="109">
        <v>0</v>
      </c>
      <c r="H36" s="109">
        <v>0</v>
      </c>
      <c r="I36" s="109">
        <v>1</v>
      </c>
      <c r="J36" s="558"/>
      <c r="K36" s="113">
        <v>104.06</v>
      </c>
      <c r="L36" s="113">
        <v>109.94</v>
      </c>
      <c r="M36" s="113">
        <v>99.9</v>
      </c>
      <c r="N36" s="114"/>
      <c r="O36" s="113">
        <v>200</v>
      </c>
      <c r="P36" s="113">
        <v>120</v>
      </c>
      <c r="Q36" s="113">
        <v>190</v>
      </c>
      <c r="R36" s="555"/>
      <c r="S36" s="556"/>
      <c r="T36" s="557"/>
      <c r="U36" s="557"/>
    </row>
    <row r="37" spans="1:21" ht="17.45" customHeight="1">
      <c r="A37" s="552">
        <v>19</v>
      </c>
      <c r="B37" s="553" t="s">
        <v>194</v>
      </c>
      <c r="C37" s="554" t="s">
        <v>151</v>
      </c>
      <c r="D37" s="101"/>
      <c r="E37" s="101"/>
      <c r="F37" s="101"/>
      <c r="G37" s="101"/>
      <c r="H37" s="101"/>
      <c r="I37" s="101"/>
      <c r="J37" s="552">
        <f>SUM(D38:I38)</f>
        <v>7</v>
      </c>
      <c r="K37" s="119" t="s">
        <v>152</v>
      </c>
      <c r="L37" s="119" t="s">
        <v>195</v>
      </c>
      <c r="M37" s="119" t="s">
        <v>154</v>
      </c>
      <c r="N37" s="114"/>
      <c r="O37" s="119" t="s">
        <v>155</v>
      </c>
      <c r="P37" s="119" t="s">
        <v>156</v>
      </c>
      <c r="Q37" s="119" t="s">
        <v>157</v>
      </c>
      <c r="R37" s="555"/>
      <c r="S37" s="556">
        <f>TRUNC(R37*J37,2)</f>
        <v>0</v>
      </c>
      <c r="T37" s="557">
        <v>253.6</v>
      </c>
      <c r="U37" s="557">
        <f>J37*T37</f>
        <v>1775.2</v>
      </c>
    </row>
    <row r="38" spans="1:21" ht="17.45" customHeight="1">
      <c r="A38" s="552"/>
      <c r="B38" s="553"/>
      <c r="C38" s="554"/>
      <c r="D38" s="101">
        <v>2</v>
      </c>
      <c r="E38" s="101">
        <v>1</v>
      </c>
      <c r="F38" s="101">
        <v>1</v>
      </c>
      <c r="G38" s="101">
        <v>1</v>
      </c>
      <c r="H38" s="101">
        <v>1</v>
      </c>
      <c r="I38" s="101">
        <v>1</v>
      </c>
      <c r="J38" s="552"/>
      <c r="K38" s="119">
        <v>265</v>
      </c>
      <c r="L38" s="119">
        <v>234.9</v>
      </c>
      <c r="M38" s="119">
        <v>260.89999999999998</v>
      </c>
      <c r="N38" s="114"/>
      <c r="O38" s="119">
        <v>180</v>
      </c>
      <c r="P38" s="119">
        <v>200</v>
      </c>
      <c r="Q38" s="119">
        <v>185</v>
      </c>
      <c r="R38" s="555"/>
      <c r="S38" s="556"/>
      <c r="T38" s="557"/>
      <c r="U38" s="557"/>
    </row>
    <row r="39" spans="1:21" ht="18.600000000000001" customHeight="1">
      <c r="A39" s="558">
        <v>20</v>
      </c>
      <c r="B39" s="559" t="s">
        <v>196</v>
      </c>
      <c r="C39" s="560" t="s">
        <v>151</v>
      </c>
      <c r="D39" s="109"/>
      <c r="E39" s="109"/>
      <c r="F39" s="109"/>
      <c r="G39" s="109"/>
      <c r="H39" s="109"/>
      <c r="I39" s="109"/>
      <c r="J39" s="558">
        <f>SUM(D40:I40)</f>
        <v>6</v>
      </c>
      <c r="K39" s="117" t="s">
        <v>167</v>
      </c>
      <c r="L39" s="117" t="s">
        <v>153</v>
      </c>
      <c r="M39" s="117" t="s">
        <v>159</v>
      </c>
      <c r="N39" s="107"/>
      <c r="O39" s="117" t="s">
        <v>155</v>
      </c>
      <c r="P39" s="117" t="s">
        <v>156</v>
      </c>
      <c r="Q39" s="117" t="s">
        <v>157</v>
      </c>
      <c r="R39" s="555"/>
      <c r="S39" s="556">
        <f>TRUNC(R39*J39,2)</f>
        <v>0</v>
      </c>
      <c r="T39" s="557">
        <v>1078.93</v>
      </c>
      <c r="U39" s="557">
        <f>J39*T39</f>
        <v>6473.58</v>
      </c>
    </row>
    <row r="40" spans="1:21" ht="25.15" customHeight="1">
      <c r="A40" s="558"/>
      <c r="B40" s="559"/>
      <c r="C40" s="560"/>
      <c r="D40" s="109">
        <v>1</v>
      </c>
      <c r="E40" s="109">
        <v>1</v>
      </c>
      <c r="F40" s="109">
        <v>1</v>
      </c>
      <c r="G40" s="109">
        <v>1</v>
      </c>
      <c r="H40" s="109">
        <v>1</v>
      </c>
      <c r="I40" s="109">
        <v>1</v>
      </c>
      <c r="J40" s="558"/>
      <c r="K40" s="117">
        <v>919.99</v>
      </c>
      <c r="L40" s="117">
        <v>1199.9000000000001</v>
      </c>
      <c r="M40" s="117">
        <v>1116.9000000000001</v>
      </c>
      <c r="N40" s="107"/>
      <c r="O40" s="117">
        <v>1700</v>
      </c>
      <c r="P40" s="117">
        <v>520</v>
      </c>
      <c r="Q40" s="117">
        <v>1600</v>
      </c>
      <c r="R40" s="555"/>
      <c r="S40" s="556"/>
      <c r="T40" s="557"/>
      <c r="U40" s="557"/>
    </row>
    <row r="41" spans="1:21" ht="19.899999999999999" customHeight="1">
      <c r="A41" s="552">
        <v>21</v>
      </c>
      <c r="B41" s="553" t="s">
        <v>197</v>
      </c>
      <c r="C41" s="554" t="s">
        <v>151</v>
      </c>
      <c r="D41" s="101"/>
      <c r="E41" s="101"/>
      <c r="F41" s="101"/>
      <c r="G41" s="101"/>
      <c r="H41" s="101"/>
      <c r="I41" s="101"/>
      <c r="J41" s="552">
        <f>SUM(D42:I42)</f>
        <v>97</v>
      </c>
      <c r="K41" s="106" t="s">
        <v>176</v>
      </c>
      <c r="L41" s="106" t="s">
        <v>198</v>
      </c>
      <c r="M41" s="106" t="s">
        <v>177</v>
      </c>
      <c r="N41" s="107"/>
      <c r="O41" s="106" t="s">
        <v>155</v>
      </c>
      <c r="P41" s="106" t="s">
        <v>156</v>
      </c>
      <c r="Q41" s="106" t="s">
        <v>157</v>
      </c>
      <c r="R41" s="555"/>
      <c r="S41" s="556">
        <f>TRUNC(R41*J41,2)</f>
        <v>0</v>
      </c>
      <c r="T41" s="557">
        <v>29.87</v>
      </c>
      <c r="U41" s="557">
        <f>J41*T41</f>
        <v>2897.39</v>
      </c>
    </row>
    <row r="42" spans="1:21" ht="16.899999999999999" customHeight="1">
      <c r="A42" s="552"/>
      <c r="B42" s="553"/>
      <c r="C42" s="554"/>
      <c r="D42" s="101">
        <v>51</v>
      </c>
      <c r="E42" s="101">
        <v>10</v>
      </c>
      <c r="F42" s="101">
        <v>12</v>
      </c>
      <c r="G42" s="101">
        <v>12</v>
      </c>
      <c r="H42" s="101">
        <v>2</v>
      </c>
      <c r="I42" s="101">
        <v>10</v>
      </c>
      <c r="J42" s="552"/>
      <c r="K42" s="106">
        <v>25</v>
      </c>
      <c r="L42" s="106">
        <v>34.9</v>
      </c>
      <c r="M42" s="106">
        <v>28.8</v>
      </c>
      <c r="N42" s="107"/>
      <c r="O42" s="106">
        <v>30</v>
      </c>
      <c r="P42" s="106">
        <v>15</v>
      </c>
      <c r="Q42" s="106">
        <v>23.9</v>
      </c>
      <c r="R42" s="555"/>
      <c r="S42" s="556"/>
      <c r="T42" s="557"/>
      <c r="U42" s="557"/>
    </row>
    <row r="43" spans="1:21" ht="19.899999999999999" customHeight="1">
      <c r="A43" s="558">
        <v>22</v>
      </c>
      <c r="B43" s="559" t="s">
        <v>199</v>
      </c>
      <c r="C43" s="560" t="s">
        <v>151</v>
      </c>
      <c r="D43" s="109"/>
      <c r="E43" s="109"/>
      <c r="F43" s="109"/>
      <c r="G43" s="109"/>
      <c r="H43" s="109"/>
      <c r="I43" s="109"/>
      <c r="J43" s="558">
        <v>20</v>
      </c>
      <c r="K43" s="117" t="s">
        <v>152</v>
      </c>
      <c r="L43" s="117" t="s">
        <v>159</v>
      </c>
      <c r="M43" s="120" t="s">
        <v>175</v>
      </c>
      <c r="N43" s="107"/>
      <c r="O43" s="117" t="s">
        <v>155</v>
      </c>
      <c r="P43" s="117" t="s">
        <v>156</v>
      </c>
      <c r="Q43" s="117" t="s">
        <v>157</v>
      </c>
      <c r="R43" s="555"/>
      <c r="S43" s="556">
        <f>TRUNC(R43*J43,2)</f>
        <v>0</v>
      </c>
      <c r="T43" s="557">
        <v>56.25</v>
      </c>
      <c r="U43" s="557">
        <f>J43*T43</f>
        <v>1125</v>
      </c>
    </row>
    <row r="44" spans="1:21" ht="17.45" customHeight="1">
      <c r="A44" s="558"/>
      <c r="B44" s="559"/>
      <c r="C44" s="560"/>
      <c r="D44" s="109">
        <v>5</v>
      </c>
      <c r="E44" s="109">
        <v>1</v>
      </c>
      <c r="F44" s="109">
        <v>4</v>
      </c>
      <c r="G44" s="109">
        <v>1</v>
      </c>
      <c r="H44" s="109">
        <v>1</v>
      </c>
      <c r="I44" s="109">
        <v>3</v>
      </c>
      <c r="J44" s="558"/>
      <c r="K44" s="113">
        <v>57.59</v>
      </c>
      <c r="L44" s="113">
        <v>53.88</v>
      </c>
      <c r="M44" s="113">
        <v>57.28</v>
      </c>
      <c r="N44" s="114"/>
      <c r="O44" s="113">
        <v>180</v>
      </c>
      <c r="P44" s="113">
        <v>65</v>
      </c>
      <c r="Q44" s="113">
        <v>52.16</v>
      </c>
      <c r="R44" s="555"/>
      <c r="S44" s="556"/>
      <c r="T44" s="557"/>
      <c r="U44" s="557"/>
    </row>
    <row r="45" spans="1:21" ht="16.899999999999999" customHeight="1">
      <c r="A45" s="552">
        <v>23</v>
      </c>
      <c r="B45" s="553" t="s">
        <v>200</v>
      </c>
      <c r="C45" s="554" t="s">
        <v>151</v>
      </c>
      <c r="D45" s="101"/>
      <c r="E45" s="101"/>
      <c r="F45" s="101"/>
      <c r="G45" s="101"/>
      <c r="H45" s="101"/>
      <c r="I45" s="101"/>
      <c r="J45" s="552">
        <f>SUM(D46:I46)</f>
        <v>9</v>
      </c>
      <c r="K45" s="106" t="s">
        <v>201</v>
      </c>
      <c r="L45" s="106" t="s">
        <v>152</v>
      </c>
      <c r="M45" s="106" t="s">
        <v>202</v>
      </c>
      <c r="N45" s="107"/>
      <c r="O45" s="106" t="s">
        <v>155</v>
      </c>
      <c r="P45" s="106" t="s">
        <v>156</v>
      </c>
      <c r="Q45" s="106" t="s">
        <v>157</v>
      </c>
      <c r="R45" s="555"/>
      <c r="S45" s="556">
        <f>TRUNC(R45*J45,2)</f>
        <v>0</v>
      </c>
      <c r="T45" s="557">
        <v>561.71</v>
      </c>
      <c r="U45" s="557">
        <f>J45*T45</f>
        <v>5055.3900000000003</v>
      </c>
    </row>
    <row r="46" spans="1:21" ht="17.45" customHeight="1">
      <c r="A46" s="552"/>
      <c r="B46" s="553"/>
      <c r="C46" s="554"/>
      <c r="D46" s="101">
        <v>3</v>
      </c>
      <c r="E46" s="101">
        <v>1</v>
      </c>
      <c r="F46" s="101">
        <v>2</v>
      </c>
      <c r="G46" s="101">
        <v>1</v>
      </c>
      <c r="H46" s="101">
        <v>1</v>
      </c>
      <c r="I46" s="101">
        <v>1</v>
      </c>
      <c r="J46" s="552"/>
      <c r="K46" s="106">
        <v>494.14</v>
      </c>
      <c r="L46" s="106">
        <v>473.9</v>
      </c>
      <c r="M46" s="106">
        <v>717.09</v>
      </c>
      <c r="N46" s="107"/>
      <c r="O46" s="106">
        <v>360</v>
      </c>
      <c r="P46" s="106">
        <v>330</v>
      </c>
      <c r="Q46" s="106">
        <v>186.9</v>
      </c>
      <c r="R46" s="555"/>
      <c r="S46" s="556"/>
      <c r="T46" s="557"/>
      <c r="U46" s="557"/>
    </row>
    <row r="47" spans="1:21" ht="17.45" customHeight="1">
      <c r="A47" s="558">
        <v>24</v>
      </c>
      <c r="B47" s="559" t="s">
        <v>203</v>
      </c>
      <c r="C47" s="560" t="s">
        <v>151</v>
      </c>
      <c r="D47" s="109"/>
      <c r="E47" s="109"/>
      <c r="F47" s="109"/>
      <c r="G47" s="109"/>
      <c r="H47" s="109"/>
      <c r="I47" s="109"/>
      <c r="J47" s="558">
        <f>SUM(D48:I48)</f>
        <v>15</v>
      </c>
      <c r="K47" s="117" t="s">
        <v>152</v>
      </c>
      <c r="L47" s="117" t="s">
        <v>153</v>
      </c>
      <c r="M47" s="117" t="s">
        <v>159</v>
      </c>
      <c r="N47" s="107"/>
      <c r="O47" s="117" t="s">
        <v>155</v>
      </c>
      <c r="P47" s="117" t="s">
        <v>156</v>
      </c>
      <c r="Q47" s="117" t="s">
        <v>157</v>
      </c>
      <c r="R47" s="555"/>
      <c r="S47" s="556">
        <f>TRUNC(R47*J47,2)</f>
        <v>0</v>
      </c>
      <c r="T47" s="557">
        <v>31.52</v>
      </c>
      <c r="U47" s="557">
        <f>J47*T47</f>
        <v>472.8</v>
      </c>
    </row>
    <row r="48" spans="1:21" ht="33" customHeight="1">
      <c r="A48" s="558"/>
      <c r="B48" s="559"/>
      <c r="C48" s="560"/>
      <c r="D48" s="109">
        <v>6</v>
      </c>
      <c r="E48" s="109">
        <v>2</v>
      </c>
      <c r="F48" s="109">
        <v>3</v>
      </c>
      <c r="G48" s="109">
        <v>2</v>
      </c>
      <c r="H48" s="109">
        <v>1</v>
      </c>
      <c r="I48" s="109">
        <v>1</v>
      </c>
      <c r="J48" s="558"/>
      <c r="K48" s="113">
        <v>29.99</v>
      </c>
      <c r="L48" s="113">
        <v>31.9</v>
      </c>
      <c r="M48" s="113">
        <v>32.68</v>
      </c>
      <c r="N48" s="114"/>
      <c r="O48" s="113">
        <v>40</v>
      </c>
      <c r="P48" s="113">
        <v>18</v>
      </c>
      <c r="Q48" s="113">
        <v>44.98</v>
      </c>
      <c r="R48" s="555"/>
      <c r="S48" s="556"/>
      <c r="T48" s="557"/>
      <c r="U48" s="557"/>
    </row>
    <row r="49" spans="1:21" ht="33" customHeight="1">
      <c r="A49" s="121">
        <v>25</v>
      </c>
      <c r="B49" s="122" t="s">
        <v>204</v>
      </c>
      <c r="C49" s="123" t="s">
        <v>151</v>
      </c>
      <c r="D49" s="121"/>
      <c r="E49" s="121"/>
      <c r="F49" s="121"/>
      <c r="G49" s="121"/>
      <c r="H49" s="121"/>
      <c r="I49" s="121"/>
      <c r="J49" s="121">
        <v>3</v>
      </c>
      <c r="K49" s="113"/>
      <c r="L49" s="113"/>
      <c r="M49" s="113"/>
      <c r="N49" s="114"/>
      <c r="O49" s="113"/>
      <c r="P49" s="113"/>
      <c r="Q49" s="113"/>
      <c r="R49" s="96"/>
      <c r="S49" s="96"/>
      <c r="T49" s="105"/>
      <c r="U49" s="105"/>
    </row>
    <row r="50" spans="1:21" ht="33" customHeight="1">
      <c r="A50" s="109">
        <v>26</v>
      </c>
      <c r="B50" s="110" t="s">
        <v>205</v>
      </c>
      <c r="C50" s="9" t="s">
        <v>151</v>
      </c>
      <c r="D50" s="109"/>
      <c r="E50" s="109"/>
      <c r="F50" s="109"/>
      <c r="G50" s="109"/>
      <c r="H50" s="109"/>
      <c r="I50" s="109"/>
      <c r="J50" s="109">
        <v>3</v>
      </c>
      <c r="K50" s="113"/>
      <c r="L50" s="113"/>
      <c r="M50" s="113"/>
      <c r="N50" s="114"/>
      <c r="O50" s="113"/>
      <c r="P50" s="113"/>
      <c r="Q50" s="113"/>
      <c r="R50" s="96"/>
      <c r="S50" s="96"/>
      <c r="T50" s="105"/>
      <c r="U50" s="105"/>
    </row>
    <row r="51" spans="1:21" ht="33" customHeight="1">
      <c r="A51" s="121">
        <v>27</v>
      </c>
      <c r="B51" s="122" t="s">
        <v>206</v>
      </c>
      <c r="C51" s="123" t="s">
        <v>151</v>
      </c>
      <c r="D51" s="121"/>
      <c r="E51" s="121"/>
      <c r="F51" s="121"/>
      <c r="G51" s="121"/>
      <c r="H51" s="121"/>
      <c r="I51" s="121"/>
      <c r="J51" s="121">
        <v>3</v>
      </c>
      <c r="K51" s="113"/>
      <c r="L51" s="113"/>
      <c r="M51" s="113"/>
      <c r="N51" s="114"/>
      <c r="O51" s="113"/>
      <c r="P51" s="113"/>
      <c r="Q51" s="113"/>
      <c r="R51" s="96"/>
      <c r="S51" s="96"/>
      <c r="T51" s="105"/>
      <c r="U51" s="105"/>
    </row>
    <row r="52" spans="1:21" ht="33" customHeight="1">
      <c r="A52" s="109">
        <v>28</v>
      </c>
      <c r="B52" s="110" t="s">
        <v>207</v>
      </c>
      <c r="C52" s="9" t="s">
        <v>151</v>
      </c>
      <c r="D52" s="109"/>
      <c r="E52" s="109"/>
      <c r="F52" s="109"/>
      <c r="G52" s="109"/>
      <c r="H52" s="109"/>
      <c r="I52" s="109"/>
      <c r="J52" s="109">
        <v>2</v>
      </c>
      <c r="K52" s="113"/>
      <c r="L52" s="113"/>
      <c r="M52" s="113"/>
      <c r="N52" s="114"/>
      <c r="O52" s="113"/>
      <c r="P52" s="113"/>
      <c r="Q52" s="113"/>
      <c r="R52" s="96"/>
      <c r="S52" s="96"/>
      <c r="T52" s="105"/>
      <c r="U52" s="105"/>
    </row>
    <row r="53" spans="1:21" ht="19.149999999999999" customHeight="1">
      <c r="A53" s="552">
        <v>29</v>
      </c>
      <c r="B53" s="553" t="s">
        <v>208</v>
      </c>
      <c r="C53" s="554" t="s">
        <v>151</v>
      </c>
      <c r="D53" s="101"/>
      <c r="E53" s="101"/>
      <c r="F53" s="101"/>
      <c r="G53" s="101"/>
      <c r="H53" s="101"/>
      <c r="I53" s="101"/>
      <c r="J53" s="552">
        <f>SUM(D54:I54)</f>
        <v>5</v>
      </c>
      <c r="K53" s="119" t="s">
        <v>175</v>
      </c>
      <c r="L53" s="119" t="s">
        <v>153</v>
      </c>
      <c r="M53" s="119" t="s">
        <v>167</v>
      </c>
      <c r="N53" s="114"/>
      <c r="O53" s="119" t="s">
        <v>155</v>
      </c>
      <c r="P53" s="119" t="s">
        <v>156</v>
      </c>
      <c r="Q53" s="119" t="s">
        <v>157</v>
      </c>
      <c r="R53" s="555"/>
      <c r="S53" s="556">
        <f>TRUNC(R53*J53,2)</f>
        <v>0</v>
      </c>
      <c r="T53" s="557">
        <v>629.9</v>
      </c>
      <c r="U53" s="557">
        <f>J53*T53</f>
        <v>3149.5</v>
      </c>
    </row>
    <row r="54" spans="1:21" ht="27.6" customHeight="1">
      <c r="A54" s="552"/>
      <c r="B54" s="553"/>
      <c r="C54" s="554"/>
      <c r="D54" s="101">
        <v>1</v>
      </c>
      <c r="E54" s="101">
        <v>1</v>
      </c>
      <c r="F54" s="101">
        <v>1</v>
      </c>
      <c r="G54" s="101">
        <v>1</v>
      </c>
      <c r="H54" s="101">
        <v>0</v>
      </c>
      <c r="I54" s="101">
        <v>1</v>
      </c>
      <c r="J54" s="552"/>
      <c r="K54" s="119">
        <v>646.9</v>
      </c>
      <c r="L54" s="119">
        <v>489.9</v>
      </c>
      <c r="M54" s="119">
        <v>749.9</v>
      </c>
      <c r="N54" s="114"/>
      <c r="O54" s="119">
        <v>900</v>
      </c>
      <c r="P54" s="119">
        <v>1450</v>
      </c>
      <c r="Q54" s="119">
        <v>1800</v>
      </c>
      <c r="R54" s="555"/>
      <c r="S54" s="556"/>
      <c r="T54" s="557"/>
      <c r="U54" s="557"/>
    </row>
    <row r="55" spans="1:21" ht="18" customHeight="1">
      <c r="A55" s="558">
        <v>30</v>
      </c>
      <c r="B55" s="559" t="s">
        <v>209</v>
      </c>
      <c r="C55" s="560" t="s">
        <v>151</v>
      </c>
      <c r="D55" s="109"/>
      <c r="E55" s="109"/>
      <c r="F55" s="109"/>
      <c r="G55" s="109"/>
      <c r="H55" s="109"/>
      <c r="I55" s="109"/>
      <c r="J55" s="558" t="e">
        <f>SUM(#REF!)</f>
        <v>#REF!</v>
      </c>
      <c r="K55" s="117" t="s">
        <v>210</v>
      </c>
      <c r="L55" s="117" t="s">
        <v>202</v>
      </c>
      <c r="M55" s="117" t="s">
        <v>153</v>
      </c>
      <c r="N55" s="107"/>
      <c r="O55" s="117" t="s">
        <v>155</v>
      </c>
      <c r="P55" s="117" t="s">
        <v>156</v>
      </c>
      <c r="Q55" s="117" t="s">
        <v>157</v>
      </c>
      <c r="R55" s="555"/>
      <c r="S55" s="556" t="e">
        <f>TRUNC(R55*J55,2)</f>
        <v>#REF!</v>
      </c>
      <c r="T55" s="557">
        <v>52.75</v>
      </c>
      <c r="U55" s="557" t="e">
        <f>J55*T55</f>
        <v>#REF!</v>
      </c>
    </row>
    <row r="56" spans="1:21" ht="18" customHeight="1">
      <c r="A56" s="558"/>
      <c r="B56" s="559"/>
      <c r="C56" s="560"/>
      <c r="D56" s="109"/>
      <c r="E56" s="109"/>
      <c r="F56" s="109"/>
      <c r="G56" s="109"/>
      <c r="H56" s="109"/>
      <c r="I56" s="109"/>
      <c r="J56" s="558"/>
      <c r="K56" s="117"/>
      <c r="L56" s="117"/>
      <c r="M56" s="117"/>
      <c r="N56" s="107"/>
      <c r="O56" s="117"/>
      <c r="P56" s="117"/>
      <c r="Q56" s="117"/>
      <c r="R56" s="555"/>
      <c r="S56" s="556"/>
      <c r="T56" s="557"/>
      <c r="U56" s="557"/>
    </row>
    <row r="57" spans="1:21" ht="18" customHeight="1">
      <c r="A57" s="558"/>
      <c r="B57" s="559"/>
      <c r="C57" s="560"/>
      <c r="D57" s="109"/>
      <c r="E57" s="109"/>
      <c r="F57" s="109"/>
      <c r="G57" s="109"/>
      <c r="H57" s="109"/>
      <c r="I57" s="109"/>
      <c r="J57" s="558"/>
      <c r="K57" s="117"/>
      <c r="L57" s="117"/>
      <c r="M57" s="117"/>
      <c r="N57" s="107"/>
      <c r="O57" s="117"/>
      <c r="P57" s="117"/>
      <c r="Q57" s="117"/>
      <c r="R57" s="555"/>
      <c r="S57" s="556"/>
      <c r="T57" s="557"/>
      <c r="U57" s="557"/>
    </row>
    <row r="58" spans="1:21" ht="21" customHeight="1">
      <c r="A58" s="565" t="s">
        <v>211</v>
      </c>
      <c r="B58" s="565"/>
      <c r="C58" s="565"/>
      <c r="D58" s="565"/>
      <c r="E58" s="565"/>
      <c r="F58" s="565"/>
      <c r="G58" s="565"/>
      <c r="H58" s="565"/>
      <c r="I58" s="565"/>
      <c r="J58" s="565"/>
      <c r="K58" s="565"/>
      <c r="L58" s="565"/>
      <c r="M58" s="565"/>
      <c r="N58" s="565"/>
      <c r="O58" s="565"/>
      <c r="P58" s="565"/>
      <c r="Q58" s="565"/>
      <c r="R58" s="565"/>
      <c r="S58" s="124" t="e">
        <f>SUM(S3:S55)</f>
        <v>#REF!</v>
      </c>
      <c r="T58" s="125"/>
      <c r="U58" s="126" t="e">
        <f>SUM(U3:U55)</f>
        <v>#REF!</v>
      </c>
    </row>
    <row r="59" spans="1:21" ht="24" customHeight="1">
      <c r="A59" s="566" t="s">
        <v>212</v>
      </c>
      <c r="B59" s="566"/>
      <c r="C59" s="566"/>
      <c r="D59" s="566"/>
      <c r="E59" s="566"/>
      <c r="F59" s="566"/>
      <c r="G59" s="566"/>
      <c r="H59" s="566"/>
      <c r="I59" s="566"/>
      <c r="J59" s="566"/>
      <c r="K59" s="566"/>
      <c r="L59" s="566"/>
      <c r="M59" s="566"/>
      <c r="N59" s="566"/>
      <c r="O59" s="566"/>
      <c r="P59" s="566"/>
      <c r="Q59" s="566"/>
      <c r="R59" s="566"/>
      <c r="S59" s="127" t="e">
        <f>(S58*0.9)/(12*8)*12</f>
        <v>#REF!</v>
      </c>
      <c r="T59" s="125"/>
      <c r="U59" s="126" t="e">
        <f>(U58*0.9)/(12*8)*12</f>
        <v>#REF!</v>
      </c>
    </row>
    <row r="60" spans="1:21" ht="26.45" customHeight="1">
      <c r="A60" s="566" t="s">
        <v>213</v>
      </c>
      <c r="B60" s="566"/>
      <c r="C60" s="566"/>
      <c r="D60" s="566"/>
      <c r="E60" s="566"/>
      <c r="F60" s="566"/>
      <c r="G60" s="566"/>
      <c r="H60" s="566"/>
      <c r="I60" s="566"/>
      <c r="J60" s="566"/>
      <c r="K60" s="566"/>
      <c r="L60" s="566"/>
      <c r="M60" s="566"/>
      <c r="N60" s="566"/>
      <c r="O60" s="566"/>
      <c r="P60" s="566"/>
      <c r="Q60" s="566"/>
      <c r="R60" s="566"/>
      <c r="S60" s="128" t="e">
        <f>S59/12/24</f>
        <v>#REF!</v>
      </c>
      <c r="T60" s="125"/>
      <c r="U60" s="126" t="e">
        <f>U59/12/24</f>
        <v>#REF!</v>
      </c>
    </row>
    <row r="61" spans="1:21" ht="15.6" customHeight="1">
      <c r="A61" s="129" t="s">
        <v>214</v>
      </c>
      <c r="B61" s="129"/>
      <c r="C61" s="129"/>
      <c r="D61" s="129"/>
      <c r="E61" s="129"/>
      <c r="F61" s="129"/>
      <c r="G61" s="129"/>
      <c r="H61" s="129"/>
      <c r="I61" s="129"/>
      <c r="J61" s="129"/>
      <c r="K61" s="130"/>
      <c r="L61" s="131"/>
      <c r="M61" s="132"/>
      <c r="N61" s="133"/>
      <c r="O61" s="132"/>
      <c r="P61" s="132"/>
      <c r="Q61" s="132"/>
      <c r="R61" s="134"/>
      <c r="S61" s="135"/>
    </row>
    <row r="62" spans="1:21" ht="16.899999999999999" customHeight="1">
      <c r="A62" s="567" t="s">
        <v>215</v>
      </c>
      <c r="B62" s="567"/>
      <c r="C62" s="567"/>
      <c r="D62" s="567"/>
      <c r="E62" s="567"/>
      <c r="F62" s="567"/>
      <c r="G62" s="567"/>
      <c r="H62" s="567"/>
      <c r="I62" s="567"/>
      <c r="J62" s="567"/>
      <c r="K62" s="136"/>
      <c r="L62" s="132"/>
      <c r="M62" s="132"/>
      <c r="N62" s="133"/>
      <c r="O62" s="132"/>
      <c r="P62" s="132"/>
      <c r="Q62" s="132"/>
      <c r="R62" s="134"/>
      <c r="S62" s="135"/>
    </row>
    <row r="63" spans="1:21" ht="13.15" customHeight="1">
      <c r="A63" s="562" t="s">
        <v>46</v>
      </c>
      <c r="B63" s="562"/>
      <c r="C63" s="562"/>
      <c r="D63" s="562"/>
      <c r="E63" s="562"/>
      <c r="F63" s="562"/>
      <c r="G63" s="562"/>
      <c r="H63" s="562"/>
      <c r="I63" s="562"/>
      <c r="J63" s="562"/>
      <c r="K63" s="562"/>
      <c r="L63" s="562"/>
      <c r="M63" s="562"/>
      <c r="N63" s="562"/>
      <c r="O63" s="562"/>
      <c r="P63" s="562"/>
      <c r="Q63" s="562"/>
      <c r="R63" s="562"/>
      <c r="S63" s="562"/>
      <c r="T63" s="562"/>
      <c r="U63" s="562"/>
    </row>
    <row r="64" spans="1:21" ht="36.6" customHeight="1">
      <c r="A64" s="563" t="s">
        <v>216</v>
      </c>
      <c r="B64" s="563"/>
      <c r="C64" s="563"/>
      <c r="D64" s="563"/>
      <c r="E64" s="563"/>
      <c r="F64" s="563"/>
      <c r="G64" s="563"/>
      <c r="H64" s="563"/>
      <c r="I64" s="563"/>
      <c r="J64" s="563"/>
      <c r="K64" s="563"/>
      <c r="L64" s="563"/>
      <c r="M64" s="563"/>
      <c r="N64" s="563"/>
      <c r="O64" s="563"/>
      <c r="P64" s="563"/>
      <c r="Q64" s="563"/>
      <c r="R64" s="563"/>
      <c r="S64" s="563"/>
      <c r="T64" s="563"/>
      <c r="U64" s="563"/>
    </row>
    <row r="66" spans="1:20">
      <c r="A66" s="564"/>
      <c r="B66" s="564"/>
      <c r="C66" s="564"/>
      <c r="D66" s="564"/>
      <c r="E66" s="564"/>
      <c r="F66" s="564"/>
      <c r="G66" s="564"/>
      <c r="H66" s="564"/>
      <c r="I66" s="564"/>
      <c r="J66" s="564"/>
      <c r="K66" s="564"/>
      <c r="L66" s="564"/>
      <c r="M66" s="564"/>
      <c r="N66" s="564"/>
      <c r="O66" s="564"/>
      <c r="P66" s="564"/>
      <c r="Q66" s="564"/>
      <c r="R66" s="564"/>
      <c r="S66" s="564"/>
      <c r="T66" s="564"/>
    </row>
    <row r="67" spans="1:20">
      <c r="A67" s="564"/>
      <c r="B67" s="564"/>
      <c r="C67" s="564"/>
      <c r="D67" s="564"/>
      <c r="E67" s="564"/>
      <c r="F67" s="564"/>
      <c r="G67" s="564"/>
      <c r="H67" s="564"/>
      <c r="I67" s="564"/>
      <c r="J67" s="564"/>
      <c r="K67" s="564"/>
      <c r="L67" s="564"/>
      <c r="M67" s="564"/>
      <c r="N67" s="564"/>
      <c r="O67" s="564"/>
      <c r="P67" s="564"/>
      <c r="Q67" s="564"/>
      <c r="R67" s="564"/>
      <c r="S67" s="564"/>
      <c r="T67" s="564"/>
    </row>
  </sheetData>
  <mergeCells count="212">
    <mergeCell ref="A63:U63"/>
    <mergeCell ref="A64:U64"/>
    <mergeCell ref="A66:T66"/>
    <mergeCell ref="A67:T67"/>
    <mergeCell ref="T55:T57"/>
    <mergeCell ref="U55:U57"/>
    <mergeCell ref="A58:R58"/>
    <mergeCell ref="A59:R59"/>
    <mergeCell ref="A60:R60"/>
    <mergeCell ref="A62:J62"/>
    <mergeCell ref="A55:A57"/>
    <mergeCell ref="B55:B57"/>
    <mergeCell ref="C55:C57"/>
    <mergeCell ref="J55:J57"/>
    <mergeCell ref="R55:R57"/>
    <mergeCell ref="S55:S57"/>
    <mergeCell ref="T47:T48"/>
    <mergeCell ref="U47:U48"/>
    <mergeCell ref="A53:A54"/>
    <mergeCell ref="B53:B54"/>
    <mergeCell ref="C53:C54"/>
    <mergeCell ref="J53:J54"/>
    <mergeCell ref="R53:R54"/>
    <mergeCell ref="S53:S54"/>
    <mergeCell ref="T53:T54"/>
    <mergeCell ref="U53:U54"/>
    <mergeCell ref="A47:A48"/>
    <mergeCell ref="B47:B48"/>
    <mergeCell ref="C47:C48"/>
    <mergeCell ref="J47:J48"/>
    <mergeCell ref="R47:R48"/>
    <mergeCell ref="S47:S48"/>
    <mergeCell ref="T43:T44"/>
    <mergeCell ref="U43:U44"/>
    <mergeCell ref="A45:A46"/>
    <mergeCell ref="B45:B46"/>
    <mergeCell ref="C45:C46"/>
    <mergeCell ref="J45:J46"/>
    <mergeCell ref="R45:R46"/>
    <mergeCell ref="S45:S46"/>
    <mergeCell ref="T45:T46"/>
    <mergeCell ref="U45:U46"/>
    <mergeCell ref="A43:A44"/>
    <mergeCell ref="B43:B44"/>
    <mergeCell ref="C43:C44"/>
    <mergeCell ref="J43:J44"/>
    <mergeCell ref="R43:R44"/>
    <mergeCell ref="S43:S44"/>
    <mergeCell ref="T39:T40"/>
    <mergeCell ref="U39:U40"/>
    <mergeCell ref="A41:A42"/>
    <mergeCell ref="B41:B42"/>
    <mergeCell ref="C41:C42"/>
    <mergeCell ref="J41:J42"/>
    <mergeCell ref="R41:R42"/>
    <mergeCell ref="S41:S42"/>
    <mergeCell ref="T41:T42"/>
    <mergeCell ref="U41:U42"/>
    <mergeCell ref="A39:A40"/>
    <mergeCell ref="B39:B40"/>
    <mergeCell ref="C39:C40"/>
    <mergeCell ref="J39:J40"/>
    <mergeCell ref="R39:R40"/>
    <mergeCell ref="S39:S40"/>
    <mergeCell ref="T35:T36"/>
    <mergeCell ref="U35:U36"/>
    <mergeCell ref="A37:A38"/>
    <mergeCell ref="B37:B38"/>
    <mergeCell ref="C37:C38"/>
    <mergeCell ref="J37:J38"/>
    <mergeCell ref="R37:R38"/>
    <mergeCell ref="S37:S38"/>
    <mergeCell ref="T37:T38"/>
    <mergeCell ref="U37:U38"/>
    <mergeCell ref="A35:A36"/>
    <mergeCell ref="B35:B36"/>
    <mergeCell ref="C35:C36"/>
    <mergeCell ref="J35:J36"/>
    <mergeCell ref="R35:R36"/>
    <mergeCell ref="S35:S36"/>
    <mergeCell ref="T31:T32"/>
    <mergeCell ref="U31:U32"/>
    <mergeCell ref="A33:A34"/>
    <mergeCell ref="B33:B34"/>
    <mergeCell ref="C33:C34"/>
    <mergeCell ref="J33:J34"/>
    <mergeCell ref="R33:R34"/>
    <mergeCell ref="S33:S34"/>
    <mergeCell ref="T33:T34"/>
    <mergeCell ref="U33:U34"/>
    <mergeCell ref="A31:A32"/>
    <mergeCell ref="B31:B32"/>
    <mergeCell ref="C31:C32"/>
    <mergeCell ref="J31:J32"/>
    <mergeCell ref="R31:R32"/>
    <mergeCell ref="S31:S32"/>
    <mergeCell ref="T27:T28"/>
    <mergeCell ref="U27:U28"/>
    <mergeCell ref="A29:A30"/>
    <mergeCell ref="B29:B30"/>
    <mergeCell ref="C29:C30"/>
    <mergeCell ref="J29:J30"/>
    <mergeCell ref="R29:R30"/>
    <mergeCell ref="S29:S30"/>
    <mergeCell ref="T29:T30"/>
    <mergeCell ref="U29:U30"/>
    <mergeCell ref="A27:A28"/>
    <mergeCell ref="B27:B28"/>
    <mergeCell ref="C27:C28"/>
    <mergeCell ref="J27:J28"/>
    <mergeCell ref="R27:R28"/>
    <mergeCell ref="S27:S28"/>
    <mergeCell ref="T23:T24"/>
    <mergeCell ref="U23:U24"/>
    <mergeCell ref="A25:A26"/>
    <mergeCell ref="B25:B26"/>
    <mergeCell ref="C25:C26"/>
    <mergeCell ref="J25:J26"/>
    <mergeCell ref="R25:R26"/>
    <mergeCell ref="S25:S26"/>
    <mergeCell ref="T25:T26"/>
    <mergeCell ref="U25:U26"/>
    <mergeCell ref="A23:A24"/>
    <mergeCell ref="B23:B24"/>
    <mergeCell ref="C23:C24"/>
    <mergeCell ref="J23:J24"/>
    <mergeCell ref="R23:R24"/>
    <mergeCell ref="S23:S24"/>
    <mergeCell ref="T19:T20"/>
    <mergeCell ref="U19:U20"/>
    <mergeCell ref="A21:A22"/>
    <mergeCell ref="B21:B22"/>
    <mergeCell ref="C21:C22"/>
    <mergeCell ref="J21:J22"/>
    <mergeCell ref="R21:R22"/>
    <mergeCell ref="S21:S22"/>
    <mergeCell ref="T21:T22"/>
    <mergeCell ref="U21:U22"/>
    <mergeCell ref="A19:A20"/>
    <mergeCell ref="B19:B20"/>
    <mergeCell ref="C19:C20"/>
    <mergeCell ref="J19:J20"/>
    <mergeCell ref="R19:R20"/>
    <mergeCell ref="S19:S20"/>
    <mergeCell ref="T15:T16"/>
    <mergeCell ref="U15:U16"/>
    <mergeCell ref="A17:A18"/>
    <mergeCell ref="B17:B18"/>
    <mergeCell ref="C17:C18"/>
    <mergeCell ref="J17:J18"/>
    <mergeCell ref="R17:R18"/>
    <mergeCell ref="S17:S18"/>
    <mergeCell ref="T17:T18"/>
    <mergeCell ref="U17:U18"/>
    <mergeCell ref="A15:A16"/>
    <mergeCell ref="B15:B16"/>
    <mergeCell ref="C15:C16"/>
    <mergeCell ref="J15:J16"/>
    <mergeCell ref="R15:R16"/>
    <mergeCell ref="S15:S16"/>
    <mergeCell ref="T11:T12"/>
    <mergeCell ref="U11:U12"/>
    <mergeCell ref="A13:A14"/>
    <mergeCell ref="B13:B14"/>
    <mergeCell ref="C13:C14"/>
    <mergeCell ref="J13:J14"/>
    <mergeCell ref="R13:R14"/>
    <mergeCell ref="S13:S14"/>
    <mergeCell ref="T13:T14"/>
    <mergeCell ref="U13:U14"/>
    <mergeCell ref="A11:A12"/>
    <mergeCell ref="B11:B12"/>
    <mergeCell ref="C11:C12"/>
    <mergeCell ref="J11:J12"/>
    <mergeCell ref="R11:R12"/>
    <mergeCell ref="S11:S12"/>
    <mergeCell ref="A9:A10"/>
    <mergeCell ref="B9:B10"/>
    <mergeCell ref="C9:C10"/>
    <mergeCell ref="J9:J10"/>
    <mergeCell ref="R9:R10"/>
    <mergeCell ref="S9:S10"/>
    <mergeCell ref="T9:T10"/>
    <mergeCell ref="U9:U10"/>
    <mergeCell ref="A7:A8"/>
    <mergeCell ref="B7:B8"/>
    <mergeCell ref="C7:C8"/>
    <mergeCell ref="J7:J8"/>
    <mergeCell ref="R7:R8"/>
    <mergeCell ref="S7:S8"/>
    <mergeCell ref="A5:A6"/>
    <mergeCell ref="B5:B6"/>
    <mergeCell ref="C5:C6"/>
    <mergeCell ref="J5:J6"/>
    <mergeCell ref="R5:R6"/>
    <mergeCell ref="S5:S6"/>
    <mergeCell ref="T5:T6"/>
    <mergeCell ref="U5:U6"/>
    <mergeCell ref="T7:T8"/>
    <mergeCell ref="U7:U8"/>
    <mergeCell ref="A1:J1"/>
    <mergeCell ref="K1:Q2"/>
    <mergeCell ref="R1:S1"/>
    <mergeCell ref="T1:U1"/>
    <mergeCell ref="A3:A4"/>
    <mergeCell ref="B3:B4"/>
    <mergeCell ref="C3:C4"/>
    <mergeCell ref="J3:J4"/>
    <mergeCell ref="R3:R4"/>
    <mergeCell ref="S3:S4"/>
    <mergeCell ref="T3:T4"/>
    <mergeCell ref="U3:U4"/>
  </mergeCells>
  <printOptions horizontalCentered="1" verticalCentered="1"/>
  <pageMargins left="0.25" right="0.25" top="0.75" bottom="0.75" header="0.30000000000000004" footer="0.30000000000000004"/>
  <pageSetup paperSize="0" fitToWidth="0" fitToHeight="0" orientation="landscape"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MJ20"/>
  <sheetViews>
    <sheetView workbookViewId="0"/>
  </sheetViews>
  <sheetFormatPr defaultRowHeight="15"/>
  <cols>
    <col min="1" max="1" width="7.140625" style="8" customWidth="1"/>
    <col min="2" max="2" width="22.28515625" style="8" customWidth="1"/>
    <col min="3" max="3" width="11.42578125" style="8" customWidth="1"/>
    <col min="4" max="7" width="12.140625" style="8" hidden="1" customWidth="1"/>
    <col min="8" max="8" width="10.28515625" style="8" customWidth="1"/>
    <col min="9" max="9" width="24.42578125" style="174" hidden="1" customWidth="1"/>
    <col min="10" max="10" width="16.28515625" style="174" hidden="1" customWidth="1"/>
    <col min="11" max="11" width="19.7109375" style="174" hidden="1" customWidth="1"/>
    <col min="12" max="12" width="22.28515625" style="174" hidden="1" customWidth="1"/>
    <col min="13" max="13" width="16.28515625" style="174" hidden="1" customWidth="1"/>
    <col min="14" max="16" width="18.140625" style="174" hidden="1" customWidth="1"/>
    <col min="17" max="17" width="13.7109375" style="174" customWidth="1"/>
    <col min="18" max="18" width="12" style="174" customWidth="1"/>
    <col min="19" max="19" width="13.7109375" style="175" hidden="1" customWidth="1"/>
    <col min="20" max="20" width="12" style="175" hidden="1" customWidth="1"/>
    <col min="21" max="1024" width="11.42578125" style="8" customWidth="1"/>
    <col min="1025" max="1025" width="9.140625" customWidth="1"/>
  </cols>
  <sheetData>
    <row r="1" spans="1:21" ht="44.45" customHeight="1">
      <c r="A1" s="568" t="s">
        <v>217</v>
      </c>
      <c r="B1" s="568"/>
      <c r="C1" s="568"/>
      <c r="D1" s="568"/>
      <c r="E1" s="568"/>
      <c r="F1" s="568"/>
      <c r="G1" s="568"/>
      <c r="H1" s="568"/>
      <c r="I1" s="568"/>
      <c r="J1" s="568"/>
      <c r="K1" s="568"/>
      <c r="L1" s="568"/>
      <c r="M1" s="568"/>
      <c r="N1" s="568"/>
      <c r="O1" s="568"/>
      <c r="P1" s="568"/>
      <c r="Q1" s="569" t="s">
        <v>145</v>
      </c>
      <c r="R1" s="569"/>
      <c r="S1" s="552" t="s">
        <v>218</v>
      </c>
      <c r="T1" s="552"/>
    </row>
    <row r="2" spans="1:21" ht="40.5" customHeight="1">
      <c r="A2" s="141" t="s">
        <v>39</v>
      </c>
      <c r="B2" s="141" t="s">
        <v>147</v>
      </c>
      <c r="C2" s="141" t="s">
        <v>67</v>
      </c>
      <c r="D2" s="142" t="s">
        <v>102</v>
      </c>
      <c r="E2" s="142" t="s">
        <v>125</v>
      </c>
      <c r="F2" s="142" t="s">
        <v>133</v>
      </c>
      <c r="G2" s="142" t="s">
        <v>134</v>
      </c>
      <c r="H2" s="12" t="s">
        <v>148</v>
      </c>
      <c r="I2" s="570" t="s">
        <v>219</v>
      </c>
      <c r="J2" s="570"/>
      <c r="K2" s="570"/>
      <c r="L2" s="570"/>
      <c r="M2" s="570"/>
      <c r="N2" s="570"/>
      <c r="O2" s="570"/>
      <c r="P2" s="570"/>
      <c r="Q2" s="11" t="s">
        <v>149</v>
      </c>
      <c r="R2" s="143" t="s">
        <v>148</v>
      </c>
      <c r="S2" s="97" t="s">
        <v>149</v>
      </c>
      <c r="T2" s="144" t="s">
        <v>148</v>
      </c>
    </row>
    <row r="3" spans="1:21" ht="21" customHeight="1">
      <c r="A3" s="571">
        <v>1</v>
      </c>
      <c r="B3" s="553" t="s">
        <v>220</v>
      </c>
      <c r="C3" s="554" t="s">
        <v>151</v>
      </c>
      <c r="D3" s="101"/>
      <c r="E3" s="101"/>
      <c r="F3" s="101"/>
      <c r="G3" s="101"/>
      <c r="H3" s="571">
        <f>SUM(D4:G4)</f>
        <v>4</v>
      </c>
      <c r="I3" s="145" t="s">
        <v>153</v>
      </c>
      <c r="J3" s="145"/>
      <c r="K3" s="145" t="s">
        <v>152</v>
      </c>
      <c r="L3" s="145" t="s">
        <v>154</v>
      </c>
      <c r="M3" s="146"/>
      <c r="N3" s="145" t="s">
        <v>155</v>
      </c>
      <c r="O3" s="145" t="s">
        <v>156</v>
      </c>
      <c r="P3" s="145" t="s">
        <v>157</v>
      </c>
      <c r="Q3" s="555"/>
      <c r="R3" s="572">
        <f>TRUNC(Q3*H3,2)</f>
        <v>0</v>
      </c>
      <c r="S3" s="573">
        <v>569.29999999999995</v>
      </c>
      <c r="T3" s="574">
        <v>2277.1999999999998</v>
      </c>
    </row>
    <row r="4" spans="1:21" ht="24" customHeight="1">
      <c r="A4" s="571"/>
      <c r="B4" s="553"/>
      <c r="C4" s="554"/>
      <c r="D4" s="94">
        <v>1</v>
      </c>
      <c r="E4" s="94">
        <v>1</v>
      </c>
      <c r="F4" s="94">
        <v>1</v>
      </c>
      <c r="G4" s="94">
        <v>1</v>
      </c>
      <c r="H4" s="571"/>
      <c r="I4" s="149">
        <v>589</v>
      </c>
      <c r="J4" s="150">
        <f>I4*H3</f>
        <v>2356</v>
      </c>
      <c r="K4" s="149">
        <v>539</v>
      </c>
      <c r="L4" s="149">
        <v>579.9</v>
      </c>
      <c r="M4" s="151">
        <f>H3*L4</f>
        <v>2319.6</v>
      </c>
      <c r="N4" s="149">
        <v>500</v>
      </c>
      <c r="O4" s="152">
        <v>1650</v>
      </c>
      <c r="P4" s="152">
        <v>3199</v>
      </c>
      <c r="Q4" s="555"/>
      <c r="R4" s="572"/>
      <c r="S4" s="573"/>
      <c r="T4" s="574"/>
      <c r="U4" s="153"/>
    </row>
    <row r="5" spans="1:21" ht="24" customHeight="1">
      <c r="A5" s="575">
        <v>2</v>
      </c>
      <c r="B5" s="559" t="s">
        <v>221</v>
      </c>
      <c r="C5" s="560" t="s">
        <v>151</v>
      </c>
      <c r="D5" s="154"/>
      <c r="E5" s="154"/>
      <c r="F5" s="154"/>
      <c r="G5" s="154"/>
      <c r="H5" s="575">
        <f>SUM(D6:G6)</f>
        <v>4</v>
      </c>
      <c r="I5" s="155" t="s">
        <v>195</v>
      </c>
      <c r="J5" s="156"/>
      <c r="K5" s="155" t="s">
        <v>167</v>
      </c>
      <c r="L5" s="157" t="s">
        <v>153</v>
      </c>
      <c r="M5" s="158"/>
      <c r="N5" s="157" t="s">
        <v>155</v>
      </c>
      <c r="O5" s="157" t="s">
        <v>156</v>
      </c>
      <c r="P5" s="157" t="s">
        <v>157</v>
      </c>
      <c r="Q5" s="555"/>
      <c r="R5" s="572">
        <f>TRUNC(Q5*H5,2)</f>
        <v>0</v>
      </c>
      <c r="S5" s="573">
        <v>653.33000000000004</v>
      </c>
      <c r="T5" s="574">
        <v>2613.3200000000002</v>
      </c>
      <c r="U5" s="153"/>
    </row>
    <row r="6" spans="1:21" ht="22.15" customHeight="1">
      <c r="A6" s="575"/>
      <c r="B6" s="559"/>
      <c r="C6" s="560"/>
      <c r="D6" s="154">
        <v>1</v>
      </c>
      <c r="E6" s="154">
        <v>1</v>
      </c>
      <c r="F6" s="154">
        <v>1</v>
      </c>
      <c r="G6" s="154">
        <v>1</v>
      </c>
      <c r="H6" s="575"/>
      <c r="I6" s="159">
        <v>584.1</v>
      </c>
      <c r="J6" s="160">
        <f>I6*H5</f>
        <v>2336.4</v>
      </c>
      <c r="K6" s="159">
        <v>549.99</v>
      </c>
      <c r="L6" s="159">
        <v>825.9</v>
      </c>
      <c r="M6" s="151">
        <f>H5*L6</f>
        <v>3303.6</v>
      </c>
      <c r="N6" s="159">
        <v>500</v>
      </c>
      <c r="O6" s="161">
        <v>420</v>
      </c>
      <c r="P6" s="161">
        <v>2799.99</v>
      </c>
      <c r="Q6" s="555"/>
      <c r="R6" s="572"/>
      <c r="S6" s="573"/>
      <c r="T6" s="574"/>
      <c r="U6" s="153"/>
    </row>
    <row r="7" spans="1:21" ht="22.9" customHeight="1">
      <c r="A7" s="571">
        <v>3</v>
      </c>
      <c r="B7" s="553" t="s">
        <v>222</v>
      </c>
      <c r="C7" s="554" t="s">
        <v>151</v>
      </c>
      <c r="D7" s="94"/>
      <c r="E7" s="94"/>
      <c r="F7" s="94"/>
      <c r="G7" s="94"/>
      <c r="H7" s="571">
        <v>4</v>
      </c>
      <c r="I7" s="162" t="s">
        <v>223</v>
      </c>
      <c r="J7" s="163"/>
      <c r="K7" s="164" t="s">
        <v>224</v>
      </c>
      <c r="L7" s="162" t="s">
        <v>153</v>
      </c>
      <c r="M7" s="158"/>
      <c r="N7" s="162" t="s">
        <v>155</v>
      </c>
      <c r="O7" s="162" t="s">
        <v>156</v>
      </c>
      <c r="P7" s="162" t="s">
        <v>157</v>
      </c>
      <c r="Q7" s="555"/>
      <c r="R7" s="572">
        <f>TRUNC(Q7*H7,2)</f>
        <v>0</v>
      </c>
      <c r="S7" s="573">
        <v>129.43</v>
      </c>
      <c r="T7" s="574">
        <v>517.71</v>
      </c>
      <c r="U7" s="153"/>
    </row>
    <row r="8" spans="1:21" ht="15.6" customHeight="1">
      <c r="A8" s="571"/>
      <c r="B8" s="553"/>
      <c r="C8" s="554"/>
      <c r="D8" s="94">
        <v>1</v>
      </c>
      <c r="E8" s="94">
        <v>1</v>
      </c>
      <c r="F8" s="94">
        <v>1</v>
      </c>
      <c r="G8" s="94">
        <v>1</v>
      </c>
      <c r="H8" s="571"/>
      <c r="I8" s="105">
        <v>95.87</v>
      </c>
      <c r="J8" s="165">
        <f>I8*H7</f>
        <v>383.48</v>
      </c>
      <c r="K8" s="105">
        <v>138.51</v>
      </c>
      <c r="L8" s="105">
        <v>153.9</v>
      </c>
      <c r="M8" s="151">
        <f>H7*L8</f>
        <v>615.6</v>
      </c>
      <c r="N8" s="105">
        <v>0</v>
      </c>
      <c r="O8" s="166">
        <v>70</v>
      </c>
      <c r="P8" s="105">
        <v>132</v>
      </c>
      <c r="Q8" s="555"/>
      <c r="R8" s="572"/>
      <c r="S8" s="573"/>
      <c r="T8" s="574"/>
      <c r="U8" s="153"/>
    </row>
    <row r="9" spans="1:21" ht="19.149999999999999" customHeight="1">
      <c r="A9" s="575">
        <v>4</v>
      </c>
      <c r="B9" s="559" t="s">
        <v>225</v>
      </c>
      <c r="C9" s="560" t="s">
        <v>151</v>
      </c>
      <c r="D9" s="154"/>
      <c r="E9" s="154"/>
      <c r="F9" s="154"/>
      <c r="G9" s="154"/>
      <c r="H9" s="575">
        <v>4</v>
      </c>
      <c r="I9" s="167" t="s">
        <v>201</v>
      </c>
      <c r="J9" s="168"/>
      <c r="K9" s="169" t="s">
        <v>152</v>
      </c>
      <c r="L9" s="169" t="s">
        <v>202</v>
      </c>
      <c r="M9" s="158"/>
      <c r="N9" s="157" t="s">
        <v>155</v>
      </c>
      <c r="O9" s="157" t="s">
        <v>156</v>
      </c>
      <c r="P9" s="157" t="s">
        <v>157</v>
      </c>
      <c r="Q9" s="555"/>
      <c r="R9" s="572">
        <f>TRUNC(Q9*H9,2)</f>
        <v>0</v>
      </c>
      <c r="S9" s="573">
        <v>561.71</v>
      </c>
      <c r="T9" s="574">
        <v>2246.84</v>
      </c>
      <c r="U9" s="153"/>
    </row>
    <row r="10" spans="1:21" ht="18" customHeight="1">
      <c r="A10" s="575"/>
      <c r="B10" s="559"/>
      <c r="C10" s="560"/>
      <c r="D10" s="154">
        <v>1</v>
      </c>
      <c r="E10" s="154">
        <v>1</v>
      </c>
      <c r="F10" s="154">
        <v>1</v>
      </c>
      <c r="G10" s="154">
        <v>1</v>
      </c>
      <c r="H10" s="575"/>
      <c r="I10" s="159">
        <v>494.14</v>
      </c>
      <c r="J10" s="160">
        <f>I10*H9</f>
        <v>1976.56</v>
      </c>
      <c r="K10" s="159">
        <v>473.9</v>
      </c>
      <c r="L10" s="159">
        <v>717.09</v>
      </c>
      <c r="M10" s="151">
        <f>H9*L10</f>
        <v>2868.36</v>
      </c>
      <c r="N10" s="159">
        <v>0</v>
      </c>
      <c r="O10" s="161">
        <v>100</v>
      </c>
      <c r="P10" s="159">
        <v>431.88</v>
      </c>
      <c r="Q10" s="555"/>
      <c r="R10" s="572"/>
      <c r="S10" s="573"/>
      <c r="T10" s="574"/>
      <c r="U10" s="153"/>
    </row>
    <row r="11" spans="1:21" ht="25.15" customHeight="1">
      <c r="A11" s="577" t="s">
        <v>226</v>
      </c>
      <c r="B11" s="577"/>
      <c r="C11" s="577"/>
      <c r="D11" s="577"/>
      <c r="E11" s="577"/>
      <c r="F11" s="577"/>
      <c r="G11" s="577"/>
      <c r="H11" s="577"/>
      <c r="I11" s="577"/>
      <c r="J11" s="577"/>
      <c r="K11" s="577"/>
      <c r="L11" s="577"/>
      <c r="M11" s="577"/>
      <c r="N11" s="577"/>
      <c r="O11" s="577"/>
      <c r="P11" s="577"/>
      <c r="Q11" s="170" t="s">
        <v>227</v>
      </c>
      <c r="R11" s="147">
        <f>SUM(R3:R9)</f>
        <v>0</v>
      </c>
      <c r="S11" s="171" t="s">
        <v>227</v>
      </c>
      <c r="T11" s="148">
        <f>SUM(T3:T9)</f>
        <v>7655.0700000000006</v>
      </c>
    </row>
    <row r="12" spans="1:21" ht="24.6" customHeight="1">
      <c r="A12" s="577" t="s">
        <v>228</v>
      </c>
      <c r="B12" s="577"/>
      <c r="C12" s="577"/>
      <c r="D12" s="577"/>
      <c r="E12" s="577"/>
      <c r="F12" s="577"/>
      <c r="G12" s="577"/>
      <c r="H12" s="577"/>
      <c r="I12" s="577"/>
      <c r="J12" s="577"/>
      <c r="K12" s="577"/>
      <c r="L12" s="577"/>
      <c r="M12" s="577"/>
      <c r="N12" s="577"/>
      <c r="O12" s="577"/>
      <c r="P12" s="577"/>
      <c r="Q12" s="170" t="s">
        <v>227</v>
      </c>
      <c r="R12" s="147">
        <f>(R11*0.9)/(12*8)*12</f>
        <v>0</v>
      </c>
      <c r="S12" s="171" t="s">
        <v>227</v>
      </c>
      <c r="T12" s="148">
        <f>(T11*0.9)/(12*8)*12</f>
        <v>861.19537500000001</v>
      </c>
    </row>
    <row r="13" spans="1:21" ht="26.45" customHeight="1">
      <c r="A13" s="578" t="s">
        <v>229</v>
      </c>
      <c r="B13" s="578"/>
      <c r="C13" s="578"/>
      <c r="D13" s="578"/>
      <c r="E13" s="578"/>
      <c r="F13" s="578"/>
      <c r="G13" s="578"/>
      <c r="H13" s="578"/>
      <c r="I13" s="578"/>
      <c r="J13" s="578"/>
      <c r="K13" s="578"/>
      <c r="L13" s="578"/>
      <c r="M13" s="578"/>
      <c r="N13" s="578"/>
      <c r="O13" s="578"/>
      <c r="P13" s="578"/>
      <c r="Q13" s="170" t="s">
        <v>227</v>
      </c>
      <c r="R13" s="172">
        <f>R12/12/4</f>
        <v>0</v>
      </c>
      <c r="S13" s="171" t="s">
        <v>227</v>
      </c>
      <c r="T13" s="148">
        <f>T12/12/4</f>
        <v>17.941570312500001</v>
      </c>
    </row>
    <row r="14" spans="1:21" ht="21.6" customHeight="1">
      <c r="A14" s="579" t="s">
        <v>214</v>
      </c>
      <c r="B14" s="579"/>
      <c r="C14" s="579"/>
      <c r="D14" s="579"/>
      <c r="E14" s="579"/>
      <c r="F14" s="579"/>
      <c r="G14" s="579"/>
      <c r="H14" s="579"/>
      <c r="I14" s="579"/>
      <c r="J14" s="579"/>
      <c r="K14" s="579"/>
      <c r="L14" s="579"/>
      <c r="M14" s="579"/>
      <c r="N14" s="579"/>
      <c r="O14" s="579"/>
      <c r="P14" s="579"/>
      <c r="Q14" s="579"/>
      <c r="R14" s="579"/>
      <c r="S14" s="579"/>
      <c r="T14" s="579"/>
    </row>
    <row r="15" spans="1:21" ht="20.45" customHeight="1">
      <c r="A15" s="576" t="s">
        <v>230</v>
      </c>
      <c r="B15" s="576"/>
      <c r="C15" s="576"/>
      <c r="D15" s="576"/>
      <c r="E15" s="576"/>
      <c r="F15" s="576"/>
      <c r="G15" s="576"/>
      <c r="H15" s="576"/>
      <c r="I15" s="576"/>
      <c r="J15" s="576"/>
      <c r="K15" s="576"/>
      <c r="L15" s="576"/>
      <c r="M15" s="576"/>
      <c r="N15" s="576"/>
      <c r="O15" s="576"/>
      <c r="P15" s="576"/>
      <c r="Q15" s="576"/>
      <c r="R15" s="576"/>
      <c r="S15" s="576"/>
      <c r="T15" s="576"/>
    </row>
    <row r="16" spans="1:21" ht="20.45" customHeight="1">
      <c r="A16" s="173" t="s">
        <v>231</v>
      </c>
      <c r="B16" s="173"/>
      <c r="C16" s="173"/>
      <c r="D16" s="173"/>
      <c r="E16" s="173"/>
      <c r="F16" s="173"/>
      <c r="G16" s="173"/>
      <c r="H16" s="173"/>
      <c r="I16" s="173"/>
      <c r="J16" s="173"/>
      <c r="K16" s="173"/>
      <c r="L16" s="173"/>
      <c r="M16" s="173"/>
      <c r="N16" s="173"/>
      <c r="O16" s="173"/>
      <c r="P16" s="173"/>
      <c r="Q16" s="173"/>
      <c r="R16" s="173"/>
      <c r="S16" s="173"/>
      <c r="T16" s="173"/>
    </row>
    <row r="17" spans="1:20" ht="39.6" customHeight="1">
      <c r="A17" s="580" t="s">
        <v>232</v>
      </c>
      <c r="B17" s="580"/>
      <c r="C17" s="580"/>
      <c r="D17" s="580"/>
      <c r="E17" s="580"/>
      <c r="F17" s="580"/>
      <c r="G17" s="580"/>
      <c r="H17" s="580"/>
      <c r="I17" s="580"/>
      <c r="J17" s="580"/>
      <c r="K17" s="580"/>
      <c r="L17" s="580"/>
      <c r="M17" s="580"/>
      <c r="N17" s="580"/>
      <c r="O17" s="580"/>
      <c r="P17" s="580"/>
      <c r="Q17" s="580"/>
      <c r="R17" s="580"/>
      <c r="S17" s="580"/>
      <c r="T17" s="580"/>
    </row>
    <row r="18" spans="1:20" ht="15.75">
      <c r="A18" s="576" t="s">
        <v>233</v>
      </c>
      <c r="B18" s="576"/>
      <c r="C18" s="576"/>
      <c r="D18" s="576"/>
      <c r="E18" s="576"/>
      <c r="F18" s="576"/>
      <c r="G18" s="576"/>
      <c r="H18" s="576"/>
      <c r="I18" s="576"/>
      <c r="J18" s="576"/>
      <c r="K18" s="576"/>
      <c r="L18" s="576"/>
      <c r="M18" s="576"/>
      <c r="N18" s="576"/>
      <c r="O18" s="576"/>
      <c r="P18" s="576"/>
      <c r="Q18" s="576"/>
      <c r="R18" s="576"/>
      <c r="S18" s="576"/>
      <c r="T18" s="576"/>
    </row>
    <row r="19" spans="1:20" ht="23.45" customHeight="1">
      <c r="A19"/>
      <c r="B19"/>
      <c r="C19"/>
      <c r="D19"/>
      <c r="E19"/>
      <c r="F19"/>
      <c r="G19"/>
      <c r="H19"/>
      <c r="I19"/>
      <c r="J19"/>
      <c r="K19"/>
      <c r="L19"/>
      <c r="M19"/>
      <c r="N19"/>
      <c r="O19"/>
      <c r="P19"/>
      <c r="Q19"/>
      <c r="R19"/>
      <c r="S19" s="140"/>
      <c r="T19" s="140"/>
    </row>
    <row r="20" spans="1:20" s="13" customFormat="1" ht="27" customHeight="1">
      <c r="A20" s="546"/>
      <c r="B20" s="546"/>
      <c r="C20" s="546"/>
      <c r="D20" s="546"/>
      <c r="E20" s="546"/>
      <c r="F20" s="546"/>
      <c r="G20" s="546"/>
      <c r="H20" s="546"/>
      <c r="I20" s="546"/>
      <c r="J20" s="546"/>
      <c r="K20" s="546"/>
      <c r="L20" s="546"/>
      <c r="M20" s="546"/>
      <c r="N20" s="546"/>
      <c r="O20" s="546"/>
      <c r="P20" s="546"/>
      <c r="Q20" s="546"/>
      <c r="R20" s="546"/>
      <c r="S20" s="546"/>
    </row>
  </sheetData>
  <mergeCells count="44">
    <mergeCell ref="A18:T18"/>
    <mergeCell ref="A20:S20"/>
    <mergeCell ref="A11:P11"/>
    <mergeCell ref="A12:P12"/>
    <mergeCell ref="A13:P13"/>
    <mergeCell ref="A14:T14"/>
    <mergeCell ref="A15:T15"/>
    <mergeCell ref="A17:T17"/>
    <mergeCell ref="R9:R10"/>
    <mergeCell ref="S9:S10"/>
    <mergeCell ref="T9:T10"/>
    <mergeCell ref="A7:A8"/>
    <mergeCell ref="B7:B8"/>
    <mergeCell ref="C7:C8"/>
    <mergeCell ref="H7:H8"/>
    <mergeCell ref="Q7:Q8"/>
    <mergeCell ref="R7:R8"/>
    <mergeCell ref="A9:A10"/>
    <mergeCell ref="B9:B10"/>
    <mergeCell ref="C9:C10"/>
    <mergeCell ref="H9:H10"/>
    <mergeCell ref="Q9:Q10"/>
    <mergeCell ref="R5:R6"/>
    <mergeCell ref="S5:S6"/>
    <mergeCell ref="T5:T6"/>
    <mergeCell ref="S7:S8"/>
    <mergeCell ref="T7:T8"/>
    <mergeCell ref="A5:A6"/>
    <mergeCell ref="B5:B6"/>
    <mergeCell ref="C5:C6"/>
    <mergeCell ref="H5:H6"/>
    <mergeCell ref="Q5:Q6"/>
    <mergeCell ref="A1:P1"/>
    <mergeCell ref="Q1:R1"/>
    <mergeCell ref="S1:T1"/>
    <mergeCell ref="I2:P2"/>
    <mergeCell ref="A3:A4"/>
    <mergeCell ref="B3:B4"/>
    <mergeCell ref="C3:C4"/>
    <mergeCell ref="H3:H4"/>
    <mergeCell ref="Q3:Q4"/>
    <mergeCell ref="R3:R4"/>
    <mergeCell ref="S3:S4"/>
    <mergeCell ref="T3:T4"/>
  </mergeCells>
  <printOptions horizontalCentered="1" verticalCentered="1"/>
  <pageMargins left="0.25" right="0.25" top="0.75" bottom="0.75" header="0.30000000000000004" footer="0.30000000000000004"/>
  <pageSetup paperSize="0" fitToWidth="0" fitToHeight="0" orientation="landscape" horizontalDpi="0" verticalDpi="0" copie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A04202E6F971334BBF47AD1503525C23" ma:contentTypeVersion="8" ma:contentTypeDescription="Crie um novo documento." ma:contentTypeScope="" ma:versionID="9f69944da8fab702031d31604db96467">
  <xsd:schema xmlns:xsd="http://www.w3.org/2001/XMLSchema" xmlns:xs="http://www.w3.org/2001/XMLSchema" xmlns:p="http://schemas.microsoft.com/office/2006/metadata/properties" xmlns:ns2="a1938f9f-00fd-4c15-9027-32f627fd24fa" xmlns:ns3="6e17b949-10b3-4960-9710-e9b5e5db56d1" targetNamespace="http://schemas.microsoft.com/office/2006/metadata/properties" ma:root="true" ma:fieldsID="fccfd231aece34488dfebd52ff36982d" ns2:_="" ns3:_="">
    <xsd:import namespace="a1938f9f-00fd-4c15-9027-32f627fd24fa"/>
    <xsd:import namespace="6e17b949-10b3-4960-9710-e9b5e5db56d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938f9f-00fd-4c15-9027-32f627fd24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e17b949-10b3-4960-9710-e9b5e5db56d1" elementFormDefault="qualified">
    <xsd:import namespace="http://schemas.microsoft.com/office/2006/documentManagement/types"/>
    <xsd:import namespace="http://schemas.microsoft.com/office/infopath/2007/PartnerControls"/>
    <xsd:element name="SharedWithUsers" ma:index="12"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78B2D8-852A-41C2-B0D8-36CF071307A5}">
  <ds:schemaRefs>
    <ds:schemaRef ds:uri="http://schemas.microsoft.com/office/2006/metadata/properties"/>
    <ds:schemaRef ds:uri="6e17b949-10b3-4960-9710-e9b5e5db56d1"/>
    <ds:schemaRef ds:uri="http://purl.org/dc/terms/"/>
    <ds:schemaRef ds:uri="http://www.w3.org/XML/1998/namespace"/>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a1938f9f-00fd-4c15-9027-32f627fd24fa"/>
    <ds:schemaRef ds:uri="http://purl.org/dc/elements/1.1/"/>
  </ds:schemaRefs>
</ds:datastoreItem>
</file>

<file path=customXml/itemProps2.xml><?xml version="1.0" encoding="utf-8"?>
<ds:datastoreItem xmlns:ds="http://schemas.openxmlformats.org/officeDocument/2006/customXml" ds:itemID="{89DA9C33-F4CA-432F-B665-05BD24AE3F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938f9f-00fd-4c15-9027-32f627fd24fa"/>
    <ds:schemaRef ds:uri="6e17b949-10b3-4960-9710-e9b5e5db56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925C19F-784F-4008-AB31-30129217A6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3</vt:i4>
      </vt:variant>
    </vt:vector>
  </HeadingPairs>
  <TitlesOfParts>
    <vt:vector size="12" baseType="lpstr">
      <vt:lpstr>Instruções_de_preenchimento</vt:lpstr>
      <vt:lpstr>Dados da empresa</vt:lpstr>
      <vt:lpstr>PROPOSTA GLOBAL</vt:lpstr>
      <vt:lpstr>Planilha CFP - NÍVEIS 2 e 3</vt:lpstr>
      <vt:lpstr>Detalhamento Fator K - N2 e N3</vt:lpstr>
      <vt:lpstr>Uniformes</vt:lpstr>
      <vt:lpstr>área</vt:lpstr>
      <vt:lpstr>Equip_limpeza</vt:lpstr>
      <vt:lpstr>Equip_lavador</vt:lpstr>
      <vt:lpstr>'Dados da empresa'!Area_de_impressao</vt:lpstr>
      <vt:lpstr>Equip_limpeza!Area_de_impressao</vt:lpstr>
      <vt:lpstr>'PROPOSTA GLOBAL'!Area_de_impressao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PAULO ALEXANDRE GARCIA DE SOUZA</dc:creator>
  <cp:keywords/>
  <dc:description/>
  <cp:lastModifiedBy>Marcela Gomes Serafim Mendes</cp:lastModifiedBy>
  <cp:revision>25</cp:revision>
  <cp:lastPrinted>2023-09-27T20:54:49Z</cp:lastPrinted>
  <dcterms:created xsi:type="dcterms:W3CDTF">2013-04-17T10:31:46Z</dcterms:created>
  <dcterms:modified xsi:type="dcterms:W3CDTF">2024-04-26T17:10:08Z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0x010100A04202E6F971334BBF47AD1503525C23</vt:lpwstr>
  </property>
</Properties>
</file>